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ver" sheetId="2" state="visible" r:id="rId2"/>
    <sheet xmlns:r="http://schemas.openxmlformats.org/officeDocument/2006/relationships" name="Award A Health" sheetId="3" state="visible" r:id="rId3"/>
    <sheet xmlns:r="http://schemas.openxmlformats.org/officeDocument/2006/relationships" name="Award B Workforce" sheetId="4" state="visible" r:id="rId4"/>
    <sheet xmlns:r="http://schemas.openxmlformats.org/officeDocument/2006/relationships" name="Award C Food" sheetId="5" state="visible" r:id="rId5"/>
    <sheet xmlns:r="http://schemas.openxmlformats.org/officeDocument/2006/relationships" name="Summary" sheetId="6" state="visible" r:id="rId6"/>
    <sheet xmlns:r="http://schemas.openxmlformats.org/officeDocument/2006/relationships" name="Monthly Close" sheetId="7" state="visible" r:id="rId7"/>
    <sheet xmlns:r="http://schemas.openxmlformats.org/officeDocument/2006/relationships" name="Source Records" sheetId="8" state="visible" r:id="rId8"/>
  </sheets>
  <definedNames>
    <definedName name="_xlnm.Print_Titles" localSheetId="1">'Cover'!$4:$4</definedName>
    <definedName name="_xlnm.Print_Titles" localSheetId="2">'Award A Health'!$13:$13</definedName>
    <definedName name="_xlnm.Print_Titles" localSheetId="3">'Award B Workforce'!$13:$13</definedName>
    <definedName name="_xlnm.Print_Titles" localSheetId="4">'Award C Food'!$13:$13</definedName>
    <definedName name="_xlnm.Print_Titles" localSheetId="5">'Summary'!$4:$4</definedName>
    <definedName name="_xlnm.Print_Titles" localSheetId="6">'Monthly Close'!$5:$5</definedName>
    <definedName name="_xlnm.Print_Titles" localSheetId="7">'Source Records'!$4:$4</definedName>
  </definedNames>
  <calcPr calcId="124519" fullCalcOnLoad="1"/>
</workbook>
</file>

<file path=xl/styles.xml><?xml version="1.0" encoding="utf-8"?>
<styleSheet xmlns="http://schemas.openxmlformats.org/spreadsheetml/2006/main">
  <numFmts count="4">
    <numFmt numFmtId="164" formatCode="yyyy-mm-dd"/>
    <numFmt numFmtId="165" formatCode="0.0%"/>
    <numFmt numFmtId="166" formatCode="yyyy-mm-dd h:mm:ss"/>
    <numFmt numFmtId="167" formatCode="$#,##0.00"/>
  </numFmts>
  <fonts count="8">
    <font>
      <name val="Calibri"/>
      <family val="2"/>
      <color theme="1"/>
      <sz val="11"/>
      <scheme val="minor"/>
    </font>
    <font>
      <b val="1"/>
      <color rgb="001F3864"/>
      <sz val="14"/>
    </font>
    <font>
      <i val="1"/>
      <color rgb="00595959"/>
      <sz val="10"/>
    </font>
    <font>
      <b val="1"/>
      <color rgb="001F3864"/>
      <sz val="11"/>
    </font>
    <font>
      <sz val="10"/>
    </font>
    <font>
      <i val="1"/>
      <color rgb="00595959"/>
      <sz val="9"/>
    </font>
    <font>
      <b val="1"/>
      <sz val="10"/>
    </font>
    <font>
      <b val="1"/>
      <color rgb="00FFFFFF"/>
      <sz val="10"/>
    </font>
  </fonts>
  <fills count="6">
    <fill>
      <patternFill/>
    </fill>
    <fill>
      <patternFill patternType="gray125"/>
    </fill>
    <fill>
      <patternFill patternType="solid">
        <fgColor rgb="00DCE6F1"/>
      </patternFill>
    </fill>
    <fill>
      <patternFill patternType="solid">
        <fgColor rgb="00FFF7E6"/>
      </patternFill>
    </fill>
    <fill>
      <patternFill patternType="solid">
        <fgColor rgb="00F2F6FB"/>
      </patternFill>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4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7" fillId="5" borderId="1" applyAlignment="1" pivotButton="0" quotePrefix="0" xfId="0">
      <alignment horizontal="center" vertical="top" wrapText="1"/>
    </xf>
    <xf numFmtId="0" fontId="6" fillId="0" borderId="1" applyAlignment="1" pivotButton="0" quotePrefix="0" xfId="0">
      <alignment vertical="top" wrapText="1"/>
    </xf>
    <xf numFmtId="0" fontId="4" fillId="0" borderId="1" applyAlignment="1" pivotButton="0" quotePrefix="0" xfId="0">
      <alignment vertical="top" wrapText="1"/>
    </xf>
    <xf numFmtId="164" fontId="4" fillId="4" borderId="1" applyAlignment="1" pivotButton="0" quotePrefix="0" xfId="0">
      <alignment horizontal="center" vertical="top" wrapText="1"/>
    </xf>
    <xf numFmtId="0" fontId="4" fillId="4" borderId="1" applyAlignment="1" pivotButton="0" quotePrefix="0" xfId="0">
      <alignment horizontal="center" vertical="top" wrapText="1"/>
    </xf>
    <xf numFmtId="4" fontId="4" fillId="4" borderId="1" applyAlignment="1" pivotButton="0" quotePrefix="0" xfId="0">
      <alignment vertical="top" wrapText="1"/>
    </xf>
    <xf numFmtId="0" fontId="6" fillId="2" borderId="1" applyAlignment="1" pivotButton="0" quotePrefix="0" xfId="0">
      <alignment vertical="top" wrapText="1"/>
    </xf>
    <xf numFmtId="0" fontId="4" fillId="2" borderId="1" applyAlignment="1" pivotButton="0" quotePrefix="0" xfId="0">
      <alignment vertical="top" wrapText="1"/>
    </xf>
    <xf numFmtId="4" fontId="6" fillId="2" borderId="1" applyAlignment="1" pivotButton="0" quotePrefix="0" xfId="0">
      <alignment vertical="top" wrapText="1"/>
    </xf>
    <xf numFmtId="0" fontId="6" fillId="0" borderId="0" applyAlignment="1" pivotButton="0" quotePrefix="0" xfId="0">
      <alignment vertical="center" wrapText="1"/>
    </xf>
    <xf numFmtId="3" fontId="4" fillId="4" borderId="0" applyAlignment="1" pivotButton="0" quotePrefix="0" xfId="0">
      <alignment vertical="center" wrapText="1"/>
    </xf>
    <xf numFmtId="0" fontId="4" fillId="0" borderId="0" applyAlignment="1" pivotButton="0" quotePrefix="0" xfId="0">
      <alignment vertical="center" wrapText="1"/>
    </xf>
    <xf numFmtId="0" fontId="4" fillId="2" borderId="0" applyAlignment="1" pivotButton="0" quotePrefix="0" xfId="0">
      <alignment vertical="top" wrapText="1"/>
    </xf>
    <xf numFmtId="0" fontId="4" fillId="3" borderId="0" applyAlignment="1" pivotButton="0" quotePrefix="0" xfId="0">
      <alignment vertical="center" wrapText="1"/>
    </xf>
    <xf numFmtId="164" fontId="4" fillId="3" borderId="0" applyAlignment="1" pivotButton="0" quotePrefix="0" xfId="0">
      <alignment vertical="center" wrapText="1"/>
    </xf>
    <xf numFmtId="4" fontId="4" fillId="4" borderId="0" applyAlignment="1" pivotButton="0" quotePrefix="0" xfId="0">
      <alignment vertical="center" wrapText="1"/>
    </xf>
    <xf numFmtId="164" fontId="4" fillId="0" borderId="1" applyAlignment="1" pivotButton="0" quotePrefix="0" xfId="0">
      <alignment horizontal="center" vertical="top" wrapText="1"/>
    </xf>
    <xf numFmtId="4" fontId="4" fillId="0" borderId="1" applyAlignment="1" pivotButton="0" quotePrefix="0" xfId="0">
      <alignment vertical="top" wrapText="1"/>
    </xf>
    <xf numFmtId="0" fontId="4" fillId="3" borderId="1" applyAlignment="1" pivotButton="0" quotePrefix="0" xfId="0">
      <alignment vertical="top" wrapText="1"/>
    </xf>
    <xf numFmtId="4" fontId="4" fillId="3" borderId="1" applyAlignment="1" pivotButton="0" quotePrefix="0" xfId="0">
      <alignment vertical="top" wrapText="1"/>
    </xf>
    <xf numFmtId="165" fontId="4" fillId="4" borderId="1" applyAlignment="1" pivotButton="0" quotePrefix="0" xfId="0">
      <alignment vertical="top" wrapText="1"/>
    </xf>
    <xf numFmtId="165" fontId="6" fillId="2" borderId="1" applyAlignment="1" pivotButton="0" quotePrefix="0" xfId="0">
      <alignment vertical="top" wrapText="1"/>
    </xf>
    <xf numFmtId="0" fontId="6" fillId="2" borderId="1" applyAlignment="1" pivotButton="0" quotePrefix="0" xfId="0">
      <alignment horizontal="center" vertical="top" wrapText="1"/>
    </xf>
    <xf numFmtId="0" fontId="4" fillId="4" borderId="0" applyAlignment="1" pivotButton="0" quotePrefix="0" xfId="0">
      <alignment vertical="center" wrapText="1"/>
    </xf>
    <xf numFmtId="164" fontId="4" fillId="3" borderId="1" applyAlignment="1" pivotButton="0" quotePrefix="0" xfId="0">
      <alignment horizontal="center" vertical="top" wrapText="1"/>
    </xf>
    <xf numFmtId="164" fontId="4" fillId="4" borderId="0" applyAlignment="1" pivotButton="0" quotePrefix="0" xfId="0">
      <alignment vertical="center" wrapText="1"/>
    </xf>
    <xf numFmtId="165" fontId="4" fillId="4" borderId="0" applyAlignment="1" pivotButton="0" quotePrefix="0" xfId="0">
      <alignment vertical="center" wrapText="1"/>
    </xf>
    <xf numFmtId="0" fontId="4" fillId="3" borderId="1" applyAlignment="1" pivotButton="0" quotePrefix="0" xfId="0">
      <alignment horizontal="center" vertical="top" wrapText="1"/>
    </xf>
    <xf numFmtId="0" fontId="2" fillId="0" borderId="0" applyAlignment="1" pivotButton="0" quotePrefix="0" xfId="0">
      <alignment vertical="top"/>
    </xf>
    <xf numFmtId="167" fontId="4" fillId="4" borderId="1" applyAlignment="1" pivotButton="0" quotePrefix="0" xfId="0">
      <alignment vertical="top" wrapText="1"/>
    </xf>
    <xf numFmtId="167" fontId="6" fillId="2" borderId="1" applyAlignment="1" pivotButton="0" quotePrefix="0" xfId="0">
      <alignment vertical="top" wrapText="1"/>
    </xf>
    <xf numFmtId="0" fontId="1" fillId="0" borderId="0" applyAlignment="1" pivotButton="0" quotePrefix="0" xfId="0">
      <alignment vertical="top"/>
    </xf>
    <xf numFmtId="0" fontId="4" fillId="3" borderId="0" applyAlignment="1" pivotButton="0" quotePrefix="0" xfId="0">
      <alignment vertical="center"/>
    </xf>
    <xf numFmtId="167" fontId="4" fillId="4" borderId="0" applyAlignment="1" pivotButton="0" quotePrefix="0" xfId="0">
      <alignment vertical="center" wrapText="1"/>
    </xf>
    <xf numFmtId="0" fontId="3" fillId="2" borderId="0" applyAlignment="1" pivotButton="0" quotePrefix="0" xfId="0">
      <alignment vertical="top"/>
    </xf>
    <xf numFmtId="167" fontId="4" fillId="0" borderId="1" applyAlignment="1" pivotButton="0" quotePrefix="0" xfId="0">
      <alignment vertical="top" wrapText="1"/>
    </xf>
    <xf numFmtId="164" fontId="4" fillId="3" borderId="1" applyAlignment="1" pivotButton="0" quotePrefix="0" xfId="0">
      <alignment vertical="top" wrapText="1"/>
    </xf>
    <xf numFmtId="167" fontId="4" fillId="3" borderId="1" applyAlignment="1" pivotButton="0" quotePrefix="0" xfId="0">
      <alignment vertical="top" wrapText="1"/>
    </xf>
  </cellXfs>
  <cellStyles count="1">
    <cellStyle name="Normal" xfId="0" builtinId="0" hidden="0"/>
  </cellStyles>
  <dxfs count="3">
    <dxf>
      <font>
        <b val="1"/>
        <color rgb="009C0006"/>
      </font>
      <fill>
        <patternFill patternType="solid">
          <fgColor rgb="00FFC7CE"/>
        </patternFill>
      </fill>
    </dxf>
    <dxf>
      <font>
        <b val="1"/>
        <color rgb="00006100"/>
      </font>
      <fill>
        <patternFill patternType="solid">
          <fgColor rgb="00C6EFCE"/>
        </patternFill>
      </fill>
    </dxf>
    <dxf>
      <font>
        <b val="1"/>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47"/>
  <sheetViews>
    <sheetView workbookViewId="0">
      <selection activeCell="A1" sqref="A1"/>
    </sheetView>
  </sheetViews>
  <sheetFormatPr baseColWidth="8" defaultRowHeight="15"/>
  <cols>
    <col width="118" customWidth="1" min="1" max="1"/>
  </cols>
  <sheetData>
    <row r="1">
      <c r="A1" s="1" t="inlineStr">
        <is>
          <t>Grant Expenditure Tracking Workbook</t>
        </is>
      </c>
    </row>
    <row r="2">
      <c r="A2" s="2" t="inlineStr">
        <is>
          <t>One tab per award plus a summary tab. Every spending row ties to an approved line and to the document that proves it.</t>
        </is>
      </c>
    </row>
    <row r="3"/>
    <row r="4">
      <c r="A4" s="3" t="inlineStr">
        <is>
          <t>Read this first</t>
        </is>
      </c>
    </row>
    <row r="5">
      <c r="A5" s="4" t="inlineStr">
        <is>
          <t>Illustrative figures, not data from a real organization. The three awards, the funders, the vendors, the amounts and the file names are a composite built to show the workbook working halfway through a year. Replace them with your own awards before you use this for anything real.</t>
        </is>
      </c>
    </row>
    <row r="6"/>
    <row r="7">
      <c r="A7" s="3" t="inlineStr">
        <is>
          <t>What is in this workbook</t>
        </is>
      </c>
    </row>
    <row r="8">
      <c r="A8" s="4" t="inlineStr">
        <is>
          <t>Cover. The index of every award in the file: name, funder, reference, period dates, the tab that holds it, and the status.</t>
        </is>
      </c>
    </row>
    <row r="9">
      <c r="A9" s="4" t="inlineStr">
        <is>
          <t>Three award tabs. Award A Health is a state agency award paid by reimbursement. Award B Workforce is a subaward of federal funds paid in advance. Award C Food is a private foundation grant with no Assistance Listing number and an administrative allowance instead of an indirect rate. Each tab carries the same three blocks in the same order: the identity block, the transaction log, and the spending by approved budget line, with a change log underneath.</t>
        </is>
      </c>
    </row>
    <row r="10">
      <c r="A10" s="4" t="inlineStr">
        <is>
          <t>Summary. The portfolio rollup. Every figure on it is a formula reading an award tab. There are no manual totals anywhere on that sheet.</t>
        </is>
      </c>
    </row>
    <row r="11">
      <c r="A11" s="4" t="inlineStr">
        <is>
          <t>Monthly Close. The fixed close routine, with the owner role and a live count of the checks signed off.</t>
        </is>
      </c>
    </row>
    <row r="12">
      <c r="A12" s="4" t="inlineStr">
        <is>
          <t>Source Records. Which document supports which kind of spending, and where the file belongs.</t>
        </is>
      </c>
    </row>
    <row r="13"/>
    <row r="14">
      <c r="A14" s="3" t="inlineStr">
        <is>
          <t>The four questions every row has to answer</t>
        </is>
      </c>
    </row>
    <row r="15">
      <c r="A15" s="4" t="inlineStr">
        <is>
          <t>Which award paid, what the cost was for, whether the award terms allow it, and what document proves it. A row that cannot answer all four is incomplete. That is why the log carries the approved line, the funding source, the approval and the source file name beside the amount.</t>
        </is>
      </c>
    </row>
    <row r="16"/>
    <row r="17">
      <c r="A17" s="3" t="inlineStr">
        <is>
          <t>How to use it</t>
        </is>
      </c>
    </row>
    <row r="18">
      <c r="A18" s="4" t="inlineStr">
        <is>
          <t>1. Load the identity block on each award tab from the award notice or award letter: funder, program, award or grant reference, Assistance Listing, period of performance, reporting cadence, payment method, the approvals contact, and the next report and next draw or invoice dates. Keep those fields in the same place on every tab so a reviewer finds the award number without hunting.</t>
        </is>
      </c>
    </row>
    <row r="19">
      <c r="A19" s="4" t="inlineStr">
        <is>
          <t>2. Replace the approved lines in the spending block with the cost categories from the funded budget, word for word. The subtotals are SUMIF formulas that match on those names, so a category typed differently in the log will not roll up, and the tie-out check will say so.</t>
        </is>
      </c>
    </row>
    <row r="20">
      <c r="A20" s="4" t="inlineStr">
        <is>
          <t>3. Post one row per transaction. Date paid, vendor or payee, a purpose that explains itself, the approved line, the amount, the funding source, the payment reference, the source file name, who approved it and why it is allowable.</t>
        </is>
      </c>
    </row>
    <row r="21">
      <c r="A21" s="4" t="inlineStr">
        <is>
          <t>4. Reconcile each award tab to the general ledger at every month close, then lock the month. A correction after that posts as a new dated row in the change log with a reversal reference.</t>
        </is>
      </c>
    </row>
    <row r="22">
      <c r="A22" s="4" t="inlineStr">
        <is>
          <t>5. Read the Summary tab for burn pace and the next deadlines. Sort by the nearest date, not by award size.</t>
        </is>
      </c>
    </row>
    <row r="23">
      <c r="A23" s="4" t="inlineStr">
        <is>
          <t>6. To add an award, copy an award tab, rename it, load the new award, then add a row on the Cover and Summary tabs pointing at the copy the way the existing rows point at theirs.</t>
        </is>
      </c>
    </row>
    <row r="24"/>
    <row r="25">
      <c r="A25" s="3" t="inlineStr">
        <is>
          <t>Formulas only, no typed totals</t>
        </is>
      </c>
    </row>
    <row r="26">
      <c r="A26" s="4" t="inlineStr">
        <is>
          <t>Spent to date, remaining, percent used, status, every total and every summary figure is a formula. The only cells you type are the shaded input cells: the identity fields, the approved amount for each line, and the transaction rows themselves.</t>
        </is>
      </c>
    </row>
    <row r="27">
      <c r="A27" s="4" t="inlineStr">
        <is>
          <t>The failure this prevents is a number typed over a formula. Once somebody hard-codes a number over a formula, the workbook stops reconciling and nobody can tell which figure is real. The tie-out check on each award tab catches it: if the category subtotals stop equaling the log total, something was typed over.</t>
        </is>
      </c>
    </row>
    <row r="28"/>
    <row r="29">
      <c r="A29" s="3" t="inlineStr">
        <is>
          <t>Staff time needs its own discipline</t>
        </is>
      </c>
    </row>
    <row r="30">
      <c r="A30" s="4" t="inlineStr">
        <is>
          <t>Post salary charges by pay period with the employee or role, the share charged to the award, and the record that supports the share. Charges to federal awards for salaries and wages must be based on records that accurately reflect the work performed. Budget estimates made before the work happens do not qualify on their own as support, though they may be used for interim accounting.</t>
        </is>
      </c>
    </row>
    <row r="31">
      <c r="A31" s="4" t="inlineStr">
        <is>
          <t>Records must reasonably reflect the total activity the employee is compensated for, not exceeding 100 percent of compensated activities, and must support the distribution of that salary across every award worked on. Where staff are split across awards, run that test every pay period, for every employee.</t>
        </is>
      </c>
    </row>
    <row r="32"/>
    <row r="33">
      <c r="A33" s="3" t="inlineStr">
        <is>
          <t>The rules behind the structure</t>
        </is>
      </c>
    </row>
    <row r="34">
      <c r="A34" s="4" t="inlineStr">
        <is>
          <t>2 CFR 200.302(b)(3) requires records that sufficiently identify the amount, source and expenditure of federal funds, all supported by source documentation. That sentence is the transaction log.</t>
        </is>
      </c>
    </row>
    <row r="35">
      <c r="A35" s="4" t="inlineStr">
        <is>
          <t>2 CFR 200.302(b)(5) requires the comparison of expenditures with budget amounts for each federal award. That sentence is the spending by approved budget line block.</t>
        </is>
      </c>
    </row>
    <row r="36">
      <c r="A36" s="4" t="inlineStr">
        <is>
          <t>2 CFR 200.302(b)(1) requires identification of all federal awards received and expended, including the Assistance Listing title and number and the federal award identification number. That sentence is the identity block at the top of every award tab.</t>
        </is>
      </c>
    </row>
    <row r="37">
      <c r="A37" s="4" t="inlineStr">
        <is>
          <t>2 CFR 200.403 lists the criteria a cost must meet to be allowable, beginning with being necessary and reasonable for the performance of the award and allocable to it. 200.403(d) requires consistent treatment, and 200.403(f) bars a cost from being counted against another federally financed program in the current or a prior period.</t>
        </is>
      </c>
    </row>
    <row r="38">
      <c r="A38" s="4" t="inlineStr">
        <is>
          <t>2 CFR 200.405(c) bars charging a cost allocable to one award to a different award, for example to overcome a fund deficiency. 200.405(d) requires a cost benefiting two or more projects to be allocated on the proportional benefit, so record the base on the row: headcount share, square footage share, or a usage log.</t>
        </is>
      </c>
    </row>
    <row r="39">
      <c r="A39" s="4" t="inlineStr">
        <is>
          <t>2 CFR 200.414(f) allows a recipient without a current federally negotiated rate to elect a de minimis rate of up to 15 percent of modified total direct costs. Award C uses a foundation administrative allowance instead, which is a different thing and is labeled as such.</t>
        </is>
      </c>
    </row>
    <row r="40">
      <c r="A40" s="4" t="inlineStr">
        <is>
          <t>2 CFR 200.415(a) requires every financial report to carry a certification signed by an official authorized to legally bind the recipient. 2 CFR 200.344(b) and (c) require a recipient to submit all final reports and liquidate all financial obligations no later than 120 calendar days after the end of the period of performance, and a subrecipient no later than 90.</t>
        </is>
      </c>
    </row>
    <row r="41">
      <c r="A41" s="4" t="inlineStr">
        <is>
          <t>2 CFR 200.501(a) requires a single or program-specific audit for any year in which an entity expends $1,000,000 or more in federal awards. A workbook that cannot reproduce a full year of spending by award, with the source record behind every row, becomes a problem the month that audit starts.</t>
        </is>
      </c>
    </row>
    <row r="42"/>
    <row r="43">
      <c r="A43" s="3" t="inlineStr">
        <is>
          <t>When a workbook stops being enough</t>
        </is>
      </c>
    </row>
    <row r="44">
      <c r="A44" s="4" t="inlineStr">
        <is>
          <t>Two conditions mark the switch to a database tool. The first is split-funded payroll, where the 100 percent test has to hold every pay period for every employee. The second is audit exposure at the single audit threshold. A spreadsheet file also cannot send reminders, and unless your spreadsheet tool keeps an edit history it shows no record of who changed what, which is why this file carries a manual change log on every award tab.</t>
        </is>
      </c>
    </row>
    <row r="45"/>
    <row r="46">
      <c r="A46" s="4" t="inlineStr">
        <is>
          <t>Free to use and share. No attribution required, though a link is always welcome.</t>
        </is>
      </c>
    </row>
    <row r="47">
      <c r="A47" s="5" t="inlineStr">
        <is>
          <t>Source: https://www.grantcue.com/blog/grant-expenditure-tracking-spreadsheet | GrantCue</t>
        </is>
      </c>
    </row>
  </sheetData>
  <pageMargins left="0.5" right="0.5" top="0.6" bottom="0.7" header="0.3" footer="0.3"/>
  <pageSetup orientation="portrait"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5"/>
  <sheetViews>
    <sheetView workbookViewId="0">
      <pane ySplit="4" topLeftCell="A5" activePane="bottomLeft" state="frozen"/>
      <selection pane="bottomLeft" activeCell="A1" sqref="A1"/>
    </sheetView>
  </sheetViews>
  <sheetFormatPr baseColWidth="8" defaultRowHeight="15"/>
  <cols>
    <col width="38" customWidth="1" min="1" max="1"/>
    <col width="36" customWidth="1" min="2" max="2"/>
    <col width="30" customWidth="1" min="3" max="3"/>
    <col width="13" customWidth="1" min="4" max="4"/>
    <col width="13" customWidth="1" min="5" max="5"/>
    <col width="20" customWidth="1" min="6" max="6"/>
    <col width="16" customWidth="1" min="7" max="7"/>
    <col width="16" customWidth="1" min="8" max="8"/>
    <col width="30" customWidth="1" min="9" max="9"/>
    <col width="56" customWidth="1" min="10" max="10"/>
  </cols>
  <sheetData>
    <row r="1">
      <c r="A1" s="1" t="inlineStr">
        <is>
          <t>Cover, Index of Awards in This File</t>
        </is>
      </c>
    </row>
    <row r="2">
      <c r="A2" s="34" t="inlineStr">
        <is>
          <t>Illustrative figures, not data from a real organization. One row per award. The figures are formulas reading the award tabs, so this page cannot drift from them.</t>
        </is>
      </c>
    </row>
    <row r="3"/>
    <row r="4">
      <c r="A4" s="6" t="inlineStr">
        <is>
          <t>Award</t>
        </is>
      </c>
      <c r="B4" s="6" t="inlineStr">
        <is>
          <t>Funder</t>
        </is>
      </c>
      <c r="C4" s="6" t="inlineStr">
        <is>
          <t>Award or grant reference</t>
        </is>
      </c>
      <c r="D4" s="6" t="inlineStr">
        <is>
          <t>Period start</t>
        </is>
      </c>
      <c r="E4" s="6" t="inlineStr">
        <is>
          <t>Period end</t>
        </is>
      </c>
      <c r="F4" s="6" t="inlineStr">
        <is>
          <t>Tab holding it (click to open)</t>
        </is>
      </c>
      <c r="G4" s="6" t="inlineStr">
        <is>
          <t>Approved total</t>
        </is>
      </c>
      <c r="H4" s="6" t="inlineStr">
        <is>
          <t>Spent to date</t>
        </is>
      </c>
      <c r="I4" s="6" t="inlineStr">
        <is>
          <t>Status</t>
        </is>
      </c>
      <c r="J4" s="6" t="inlineStr">
        <is>
          <t>Where the source files live</t>
        </is>
      </c>
    </row>
    <row r="5">
      <c r="A5" s="7" t="inlineStr">
        <is>
          <t>Award A, Community Health Screening</t>
        </is>
      </c>
      <c r="B5" s="8">
        <f>IF('Award A Health'!B5="","",'Award A Health'!B5)</f>
        <v/>
      </c>
      <c r="C5" s="8">
        <f>IF('Award A Health'!B7="","",'Award A Health'!B7)</f>
        <v/>
      </c>
      <c r="D5" s="9">
        <f>IF('Award A Health'!E5="","",'Award A Health'!E5)</f>
        <v/>
      </c>
      <c r="E5" s="9">
        <f>IF('Award A Health'!E6="","",'Award A Health'!E6)</f>
        <v/>
      </c>
      <c r="F5" s="10">
        <f>HYPERLINK("#'Award A Health'!A1","Award A Health")</f>
        <v/>
      </c>
      <c r="G5" s="35">
        <f>'Award A Health'!B55</f>
        <v/>
      </c>
      <c r="H5" s="35">
        <f>'Award A Health'!C55</f>
        <v/>
      </c>
      <c r="I5" s="10">
        <f>IF(E5="","",IF(E5&lt;TODAY(),"Closed",IF('Award A Health'!B57&gt;0,"At risk, a line is over the approved amount",IF('Award A Health'!B56&lt;&gt;"Balanced","At risk, the tie-out check is failing","Open and reconciling"))))</f>
        <v/>
      </c>
      <c r="J5" s="8" t="inlineStr">
        <is>
          <t>source-records/award-a-health/ by month, with a payroll subfolder per pay period</t>
        </is>
      </c>
    </row>
    <row r="6">
      <c r="A6" s="7" t="inlineStr">
        <is>
          <t>Award B, Youth Workforce Readiness</t>
        </is>
      </c>
      <c r="B6" s="8">
        <f>IF('Award B Workforce'!B5="","",'Award B Workforce'!B5)</f>
        <v/>
      </c>
      <c r="C6" s="8">
        <f>IF('Award B Workforce'!B7="","",'Award B Workforce'!B7)</f>
        <v/>
      </c>
      <c r="D6" s="9">
        <f>IF('Award B Workforce'!E5="","",'Award B Workforce'!E5)</f>
        <v/>
      </c>
      <c r="E6" s="9">
        <f>IF('Award B Workforce'!E6="","",'Award B Workforce'!E6)</f>
        <v/>
      </c>
      <c r="F6" s="10">
        <f>HYPERLINK("#'Award B Workforce'!A1","Award B Workforce")</f>
        <v/>
      </c>
      <c r="G6" s="35">
        <f>'Award B Workforce'!B48</f>
        <v/>
      </c>
      <c r="H6" s="35">
        <f>'Award B Workforce'!C48</f>
        <v/>
      </c>
      <c r="I6" s="10">
        <f>IF(E6="","",IF(E6&lt;TODAY(),"Closed",IF('Award B Workforce'!B50&gt;0,"At risk, a line is over the approved amount",IF('Award B Workforce'!B49&lt;&gt;"Balanced","At risk, the tie-out check is failing","Open and reconciling"))))</f>
        <v/>
      </c>
      <c r="J6" s="8" t="inlineStr">
        <is>
          <t>source-records/award-b-workforce/ by month, with a contracts subfolder for the training provider</t>
        </is>
      </c>
    </row>
    <row r="7">
      <c r="A7" s="7" t="inlineStr">
        <is>
          <t>Award C, Food Access Partnership</t>
        </is>
      </c>
      <c r="B7" s="8">
        <f>IF('Award C Food'!B5="","",'Award C Food'!B5)</f>
        <v/>
      </c>
      <c r="C7" s="8">
        <f>IF('Award C Food'!B7="","",'Award C Food'!B7)</f>
        <v/>
      </c>
      <c r="D7" s="9">
        <f>IF('Award C Food'!E5="","",'Award C Food'!E5)</f>
        <v/>
      </c>
      <c r="E7" s="9">
        <f>IF('Award C Food'!E6="","",'Award C Food'!E6)</f>
        <v/>
      </c>
      <c r="F7" s="10">
        <f>HYPERLINK("#'Award C Food'!A1","Award C Food")</f>
        <v/>
      </c>
      <c r="G7" s="35">
        <f>'Award C Food'!B41</f>
        <v/>
      </c>
      <c r="H7" s="35">
        <f>'Award C Food'!C41</f>
        <v/>
      </c>
      <c r="I7" s="10">
        <f>IF(E7="","",IF(E7&lt;TODAY(),"Closed",IF('Award C Food'!B43&gt;0,"At risk, a line is over the approved amount",IF('Award C Food'!B42&lt;&gt;"Balanced","At risk, the tie-out check is failing","Open and reconciling"))))</f>
        <v/>
      </c>
      <c r="J7" s="8" t="inlineStr">
        <is>
          <t>source-records/award-c-food/ by month, with the award letter and budget at the top level</t>
        </is>
      </c>
    </row>
    <row r="8">
      <c r="A8" s="12" t="inlineStr">
        <is>
          <t>ALL AWARDS</t>
        </is>
      </c>
      <c r="B8" s="13" t="n"/>
      <c r="C8" s="13" t="n"/>
      <c r="D8" s="13" t="n"/>
      <c r="E8" s="13" t="n"/>
      <c r="F8" s="13" t="n"/>
      <c r="G8" s="36">
        <f>SUM(G5:G7)</f>
        <v/>
      </c>
      <c r="H8" s="36">
        <f>SUM(H5:H7)</f>
        <v/>
      </c>
      <c r="I8" s="13" t="n"/>
      <c r="J8" s="13" t="n"/>
    </row>
    <row r="9"/>
    <row r="10">
      <c r="A10" s="15" t="inlineStr">
        <is>
          <t>Awards in this file</t>
        </is>
      </c>
      <c r="B10" s="16">
        <f>COUNTA(A5:A7)</f>
        <v/>
      </c>
    </row>
    <row r="11">
      <c r="A11" s="15" t="inlineStr">
        <is>
          <t>Awards showing a problem</t>
        </is>
      </c>
      <c r="B11" s="16">
        <f>COUNTIF(I5:I7,"At risk*")</f>
        <v/>
      </c>
    </row>
    <row r="12"/>
    <row r="13">
      <c r="A13" s="17" t="inlineStr">
        <is>
          <t>Keep the source folder structure identical across awards. The point of a filing scheme is that anyone can find the invoice behind a row without asking the person who filed it. The Source Records tab lists which document supports which kind of spending.</t>
        </is>
      </c>
    </row>
    <row r="14"/>
    <row r="15">
      <c r="A15" s="5" t="inlineStr">
        <is>
          <t>Source: https://www.grantcue.com/blog/grant-expenditure-tracking-spreadsheet | GrantCue</t>
        </is>
      </c>
    </row>
  </sheetData>
  <conditionalFormatting sqref="I5:I7">
    <cfRule type="expression" priority="1" dxfId="0" stopIfTrue="0">
      <formula>LEFT($I5,7)="At risk"</formula>
    </cfRule>
    <cfRule type="expression" priority="2" dxfId="1" stopIfTrue="0">
      <formula>$I5="Open and reconciling"</formula>
    </cfRule>
  </conditionalFormatting>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70"/>
  <sheetViews>
    <sheetView workbookViewId="0">
      <pane ySplit="13" topLeftCell="A14" activePane="bottomLeft" state="frozen"/>
      <selection pane="bottomLeft" activeCell="A1" sqref="A1"/>
    </sheetView>
  </sheetViews>
  <sheetFormatPr baseColWidth="8" defaultRowHeight="15"/>
  <cols>
    <col width="22" customWidth="1" min="1" max="1"/>
    <col width="30" customWidth="1" min="2" max="2"/>
    <col width="34" customWidth="1" min="3" max="3"/>
    <col width="28" customWidth="1" min="4" max="4"/>
    <col width="15" customWidth="1" min="5" max="5"/>
    <col width="24" customWidth="1" min="6" max="6"/>
    <col width="20" customWidth="1" min="7" max="7"/>
    <col width="34" customWidth="1" min="8" max="8"/>
    <col width="20" customWidth="1" min="9" max="9"/>
    <col width="44" customWidth="1" min="10" max="10"/>
  </cols>
  <sheetData>
    <row r="1">
      <c r="A1" s="37" t="inlineStr">
        <is>
          <t>Award A, Community Health Screening</t>
        </is>
      </c>
    </row>
    <row r="2">
      <c r="A2" s="34" t="inlineStr">
        <is>
          <t>Illustrative figures, not data from a real organization. Every award tab in this workbook carries the same blocks in the same order, so a new colleague can read any tab without a tour.</t>
        </is>
      </c>
    </row>
    <row r="3"/>
    <row r="4">
      <c r="A4" s="3" t="inlineStr">
        <is>
          <t>Award identity</t>
        </is>
      </c>
      <c r="B4" s="18" t="n"/>
      <c r="C4" s="18" t="n"/>
      <c r="D4" s="18" t="n"/>
      <c r="E4" s="18" t="n"/>
      <c r="F4" s="18" t="n"/>
      <c r="G4" s="18" t="n"/>
      <c r="H4" s="18" t="n"/>
      <c r="I4" s="18" t="n"/>
      <c r="J4" s="18" t="n"/>
    </row>
    <row r="5">
      <c r="A5" s="15" t="inlineStr">
        <is>
          <t>Funder</t>
        </is>
      </c>
      <c r="B5" s="38" t="inlineStr">
        <is>
          <t>Example State Department of Health</t>
        </is>
      </c>
      <c r="D5" s="15" t="inlineStr">
        <is>
          <t>Period of performance start</t>
        </is>
      </c>
      <c r="E5" s="20" t="n">
        <v>46388</v>
      </c>
    </row>
    <row r="6">
      <c r="A6" s="15" t="inlineStr">
        <is>
          <t>Program name</t>
        </is>
      </c>
      <c r="B6" s="38" t="inlineStr">
        <is>
          <t>Community Health Screening Project</t>
        </is>
      </c>
      <c r="D6" s="15" t="inlineStr">
        <is>
          <t>Period of performance end</t>
        </is>
      </c>
      <c r="E6" s="20" t="n">
        <v>46752</v>
      </c>
    </row>
    <row r="7">
      <c r="A7" s="15" t="inlineStr">
        <is>
          <t>Award or grant reference</t>
        </is>
      </c>
      <c r="B7" s="38" t="inlineStr">
        <is>
          <t>EXAMPLE-2027-0142</t>
        </is>
      </c>
      <c r="D7" s="15" t="inlineStr">
        <is>
          <t>As-of date</t>
        </is>
      </c>
      <c r="E7" s="20" t="n">
        <v>46568</v>
      </c>
    </row>
    <row r="8">
      <c r="A8" s="15" t="inlineStr">
        <is>
          <t>Assistance Listing</t>
        </is>
      </c>
      <c r="B8" s="38" t="inlineStr">
        <is>
          <t>00.000 (example; use the number on your award notice)</t>
        </is>
      </c>
      <c r="D8" s="15" t="inlineStr">
        <is>
          <t>Reporting cadence</t>
        </is>
      </c>
      <c r="E8" s="38" t="inlineStr">
        <is>
          <t>Quarterly financial and performance reports</t>
        </is>
      </c>
    </row>
    <row r="9">
      <c r="A9" s="15" t="inlineStr">
        <is>
          <t>Approved total</t>
        </is>
      </c>
      <c r="B9" s="39">
        <f>B55</f>
        <v/>
      </c>
      <c r="D9" s="15" t="inlineStr">
        <is>
          <t>Payment method</t>
        </is>
      </c>
      <c r="E9" s="38" t="inlineStr">
        <is>
          <t>Reimbursement</t>
        </is>
      </c>
    </row>
    <row r="10">
      <c r="A10" s="15" t="inlineStr">
        <is>
          <t>Spent to date</t>
        </is>
      </c>
      <c r="B10" s="39">
        <f>C55</f>
        <v/>
      </c>
      <c r="D10" s="15" t="inlineStr">
        <is>
          <t>Approvals contact (role)</t>
        </is>
      </c>
      <c r="E10" s="38" t="inlineStr">
        <is>
          <t>Grants officer at the awarding agency, contacted through the program director</t>
        </is>
      </c>
    </row>
    <row r="11">
      <c r="A11" s="15" t="inlineStr">
        <is>
          <t>Next draw or invoice</t>
        </is>
      </c>
      <c r="B11" s="20" t="n">
        <v>46583</v>
      </c>
      <c r="D11" s="15" t="inlineStr">
        <is>
          <t>Next report due</t>
        </is>
      </c>
      <c r="E11" s="20" t="n">
        <v>46598</v>
      </c>
    </row>
    <row r="12">
      <c r="A12" s="40" t="inlineStr">
        <is>
          <t>Transaction log, one row per transaction</t>
        </is>
      </c>
      <c r="B12" s="18" t="n"/>
      <c r="C12" s="18" t="n"/>
      <c r="D12" s="18" t="n"/>
      <c r="E12" s="18" t="n"/>
      <c r="F12" s="18" t="n"/>
      <c r="G12" s="18" t="n"/>
      <c r="H12" s="18" t="n"/>
      <c r="I12" s="18" t="n"/>
      <c r="J12" s="18" t="n"/>
    </row>
    <row r="13">
      <c r="A13" s="6" t="inlineStr">
        <is>
          <t>Date paid</t>
        </is>
      </c>
      <c r="B13" s="6" t="inlineStr">
        <is>
          <t>Vendor or payee</t>
        </is>
      </c>
      <c r="C13" s="6" t="inlineStr">
        <is>
          <t>Purpose</t>
        </is>
      </c>
      <c r="D13" s="6" t="inlineStr">
        <is>
          <t>Approved line (category)</t>
        </is>
      </c>
      <c r="E13" s="6" t="inlineStr">
        <is>
          <t>Amount</t>
        </is>
      </c>
      <c r="F13" s="6" t="inlineStr">
        <is>
          <t>Funding source</t>
        </is>
      </c>
      <c r="G13" s="6" t="inlineStr">
        <is>
          <t>Payment reference</t>
        </is>
      </c>
      <c r="H13" s="6" t="inlineStr">
        <is>
          <t>Source file name</t>
        </is>
      </c>
      <c r="I13" s="6" t="inlineStr">
        <is>
          <t>Approved by (role)</t>
        </is>
      </c>
      <c r="J13" s="6" t="inlineStr">
        <is>
          <t>Allowability note</t>
        </is>
      </c>
    </row>
    <row r="14">
      <c r="A14" s="22" t="n">
        <v>46402</v>
      </c>
      <c r="B14" s="8" t="inlineStr">
        <is>
          <t>Payroll register, January</t>
        </is>
      </c>
      <c r="C14" s="8" t="inlineStr">
        <is>
          <t>Salary charged to the award for the program manager and two outreach workers</t>
        </is>
      </c>
      <c r="D14" s="8" t="inlineStr">
        <is>
          <t>Personnel</t>
        </is>
      </c>
      <c r="E14" s="41" t="n">
        <v>5900</v>
      </c>
      <c r="F14" s="8" t="inlineStr">
        <is>
          <t>Federal award</t>
        </is>
      </c>
      <c r="G14" s="8" t="inlineStr">
        <is>
          <t>PR-2027-01</t>
        </is>
      </c>
      <c r="H14" s="8" t="inlineStr">
        <is>
          <t>payroll/2027-01/register.pdf</t>
        </is>
      </c>
      <c r="I14" s="8" t="inlineStr">
        <is>
          <t>Finance lead</t>
        </is>
      </c>
      <c r="J14" s="8" t="inlineStr">
        <is>
          <t>Effort supported by signed monthly activity records for each employee</t>
        </is>
      </c>
    </row>
    <row r="15">
      <c r="A15" s="22" t="n">
        <v>46402</v>
      </c>
      <c r="B15" s="8" t="inlineStr">
        <is>
          <t>Payroll register, January</t>
        </is>
      </c>
      <c r="C15" s="8" t="inlineStr">
        <is>
          <t>Employer-paid benefits on the salary charged above</t>
        </is>
      </c>
      <c r="D15" s="8" t="inlineStr">
        <is>
          <t>Fringe Benefits</t>
        </is>
      </c>
      <c r="E15" s="41" t="n">
        <v>1416</v>
      </c>
      <c r="F15" s="8" t="inlineStr">
        <is>
          <t>Federal award</t>
        </is>
      </c>
      <c r="G15" s="8" t="inlineStr">
        <is>
          <t>PR-2027-01</t>
        </is>
      </c>
      <c r="H15" s="8" t="inlineStr">
        <is>
          <t>payroll/2027-01/fringe-detail.pdf</t>
        </is>
      </c>
      <c r="I15" s="8" t="inlineStr">
        <is>
          <t>Finance lead</t>
        </is>
      </c>
      <c r="J15" s="8" t="inlineStr">
        <is>
          <t>Applied at the organization rate to charged salary only, never to unallocated salary</t>
        </is>
      </c>
    </row>
    <row r="16">
      <c r="A16" s="22" t="n">
        <v>46409</v>
      </c>
      <c r="B16" s="8" t="inlineStr">
        <is>
          <t>Example Medical Supply Company</t>
        </is>
      </c>
      <c r="C16" s="8" t="inlineStr">
        <is>
          <t>Two portable screening units named in the approved equipment line</t>
        </is>
      </c>
      <c r="D16" s="8" t="inlineStr">
        <is>
          <t>Equipment</t>
        </is>
      </c>
      <c r="E16" s="41" t="n">
        <v>8640</v>
      </c>
      <c r="F16" s="8" t="inlineStr">
        <is>
          <t>Federal award</t>
        </is>
      </c>
      <c r="G16" s="8" t="inlineStr">
        <is>
          <t>INV-4471</t>
        </is>
      </c>
      <c r="H16" s="8" t="inlineStr">
        <is>
          <t>invoices/2027-01/medical-supply-4471.pdf</t>
        </is>
      </c>
      <c r="I16" s="8" t="inlineStr">
        <is>
          <t>Executive director</t>
        </is>
      </c>
      <c r="J16" s="8" t="inlineStr">
        <is>
          <t>Capital item above the capitalization threshold and named in the approved budget</t>
        </is>
      </c>
    </row>
    <row r="17">
      <c r="A17" s="22" t="n">
        <v>46421</v>
      </c>
      <c r="B17" s="8" t="inlineStr">
        <is>
          <t>Example Print Shop</t>
        </is>
      </c>
      <c r="C17" s="8" t="inlineStr">
        <is>
          <t>Outreach flyers in English and Spanish for the February clinics</t>
        </is>
      </c>
      <c r="D17" s="8" t="inlineStr">
        <is>
          <t>Other Direct Costs</t>
        </is>
      </c>
      <c r="E17" s="41" t="n">
        <v>940</v>
      </c>
      <c r="F17" s="8" t="inlineStr">
        <is>
          <t>Federal award</t>
        </is>
      </c>
      <c r="G17" s="8" t="inlineStr">
        <is>
          <t>INV-2201</t>
        </is>
      </c>
      <c r="H17" s="8" t="inlineStr">
        <is>
          <t>invoices/2027-02/print-shop-2201.pdf</t>
        </is>
      </c>
      <c r="I17" s="8" t="inlineStr">
        <is>
          <t>Program director</t>
        </is>
      </c>
      <c r="J17" s="8" t="inlineStr">
        <is>
          <t>Necessary and reasonable outreach cost identified in the approved budget</t>
        </is>
      </c>
    </row>
    <row r="18">
      <c r="A18" s="22" t="n">
        <v>46430</v>
      </c>
      <c r="B18" s="8" t="inlineStr">
        <is>
          <t>Payroll register, February</t>
        </is>
      </c>
      <c r="C18" s="8" t="inlineStr">
        <is>
          <t>Salary charged to the award for three program staff</t>
        </is>
      </c>
      <c r="D18" s="8" t="inlineStr">
        <is>
          <t>Personnel</t>
        </is>
      </c>
      <c r="E18" s="41" t="n">
        <v>5900</v>
      </c>
      <c r="F18" s="8" t="inlineStr">
        <is>
          <t>Federal award</t>
        </is>
      </c>
      <c r="G18" s="8" t="inlineStr">
        <is>
          <t>PR-2027-02</t>
        </is>
      </c>
      <c r="H18" s="8" t="inlineStr">
        <is>
          <t>payroll/2027-02/register.pdf</t>
        </is>
      </c>
      <c r="I18" s="8" t="inlineStr">
        <is>
          <t>Finance lead</t>
        </is>
      </c>
      <c r="J18" s="8" t="inlineStr">
        <is>
          <t>Effort supported by signed monthly activity records</t>
        </is>
      </c>
    </row>
    <row r="19">
      <c r="A19" s="22" t="n">
        <v>46430</v>
      </c>
      <c r="B19" s="8" t="inlineStr">
        <is>
          <t>Payroll register, February</t>
        </is>
      </c>
      <c r="C19" s="8" t="inlineStr">
        <is>
          <t>Employer-paid benefits on the salary charged above</t>
        </is>
      </c>
      <c r="D19" s="8" t="inlineStr">
        <is>
          <t>Fringe Benefits</t>
        </is>
      </c>
      <c r="E19" s="41" t="n">
        <v>1416</v>
      </c>
      <c r="F19" s="8" t="inlineStr">
        <is>
          <t>Federal award</t>
        </is>
      </c>
      <c r="G19" s="8" t="inlineStr">
        <is>
          <t>PR-2027-02</t>
        </is>
      </c>
      <c r="H19" s="8" t="inlineStr">
        <is>
          <t>payroll/2027-02/fringe-detail.pdf</t>
        </is>
      </c>
      <c r="I19" s="8" t="inlineStr">
        <is>
          <t>Finance lead</t>
        </is>
      </c>
      <c r="J19" s="8" t="inlineStr">
        <is>
          <t>Applied at the organization rate to charged salary only</t>
        </is>
      </c>
    </row>
    <row r="20">
      <c r="A20" s="22" t="n">
        <v>46438</v>
      </c>
      <c r="B20" s="8" t="inlineStr">
        <is>
          <t>Example Clinical Supplies</t>
        </is>
      </c>
      <c r="C20" s="8" t="inlineStr">
        <is>
          <t>Screening test kits and consumables for 240 participants</t>
        </is>
      </c>
      <c r="D20" s="8" t="inlineStr">
        <is>
          <t>Supplies</t>
        </is>
      </c>
      <c r="E20" s="41" t="n">
        <v>1860</v>
      </c>
      <c r="F20" s="8" t="inlineStr">
        <is>
          <t>Federal award</t>
        </is>
      </c>
      <c r="G20" s="8" t="inlineStr">
        <is>
          <t>INV-8830</t>
        </is>
      </c>
      <c r="H20" s="8" t="inlineStr">
        <is>
          <t>invoices/2027-02/clinical-supplies-8830.pdf</t>
        </is>
      </c>
      <c r="I20" s="8" t="inlineStr">
        <is>
          <t>Program director</t>
        </is>
      </c>
      <c r="J20" s="8" t="inlineStr">
        <is>
          <t>Consumable directly used in the funded activity</t>
        </is>
      </c>
    </row>
    <row r="21">
      <c r="A21" s="22" t="n">
        <v>46451</v>
      </c>
      <c r="B21" s="8" t="inlineStr">
        <is>
          <t>Mileage reimbursement, outreach staff</t>
        </is>
      </c>
      <c r="C21" s="8" t="inlineStr">
        <is>
          <t>Travel to six rural clinic sites during February</t>
        </is>
      </c>
      <c r="D21" s="8" t="inlineStr">
        <is>
          <t>Travel</t>
        </is>
      </c>
      <c r="E21" s="41" t="n">
        <v>612</v>
      </c>
      <c r="F21" s="8" t="inlineStr">
        <is>
          <t>Federal award</t>
        </is>
      </c>
      <c r="G21" s="8" t="inlineStr">
        <is>
          <t>EXP-0312</t>
        </is>
      </c>
      <c r="H21" s="8" t="inlineStr">
        <is>
          <t>expenses/2027-03/mileage-0312.pdf</t>
        </is>
      </c>
      <c r="I21" s="8" t="inlineStr">
        <is>
          <t>Program director</t>
        </is>
      </c>
      <c r="J21" s="8" t="inlineStr">
        <is>
          <t>Reimbursed at the organization rate under the written travel policy</t>
        </is>
      </c>
    </row>
    <row r="22">
      <c r="A22" s="22" t="n">
        <v>46458</v>
      </c>
      <c r="B22" s="8" t="inlineStr">
        <is>
          <t>Payroll register, March</t>
        </is>
      </c>
      <c r="C22" s="8" t="inlineStr">
        <is>
          <t>Salary charged to the award for three program staff</t>
        </is>
      </c>
      <c r="D22" s="8" t="inlineStr">
        <is>
          <t>Personnel</t>
        </is>
      </c>
      <c r="E22" s="41" t="n">
        <v>5900</v>
      </c>
      <c r="F22" s="8" t="inlineStr">
        <is>
          <t>Federal award</t>
        </is>
      </c>
      <c r="G22" s="8" t="inlineStr">
        <is>
          <t>PR-2027-03</t>
        </is>
      </c>
      <c r="H22" s="8" t="inlineStr">
        <is>
          <t>payroll/2027-03/register.pdf</t>
        </is>
      </c>
      <c r="I22" s="8" t="inlineStr">
        <is>
          <t>Finance lead</t>
        </is>
      </c>
      <c r="J22" s="8" t="inlineStr">
        <is>
          <t>Effort supported by signed monthly activity records</t>
        </is>
      </c>
    </row>
    <row r="23">
      <c r="A23" s="22" t="n">
        <v>46458</v>
      </c>
      <c r="B23" s="8" t="inlineStr">
        <is>
          <t>Payroll register, March</t>
        </is>
      </c>
      <c r="C23" s="8" t="inlineStr">
        <is>
          <t>Employer-paid benefits on the salary charged above</t>
        </is>
      </c>
      <c r="D23" s="8" t="inlineStr">
        <is>
          <t>Fringe Benefits</t>
        </is>
      </c>
      <c r="E23" s="41" t="n">
        <v>1416</v>
      </c>
      <c r="F23" s="8" t="inlineStr">
        <is>
          <t>Federal award</t>
        </is>
      </c>
      <c r="G23" s="8" t="inlineStr">
        <is>
          <t>PR-2027-03</t>
        </is>
      </c>
      <c r="H23" s="8" t="inlineStr">
        <is>
          <t>payroll/2027-03/fringe-detail.pdf</t>
        </is>
      </c>
      <c r="I23" s="8" t="inlineStr">
        <is>
          <t>Finance lead</t>
        </is>
      </c>
      <c r="J23" s="8" t="inlineStr">
        <is>
          <t>Applied at the organization rate to charged salary only</t>
        </is>
      </c>
    </row>
    <row r="24">
      <c r="A24" s="22" t="n">
        <v>46474</v>
      </c>
      <c r="B24" s="8" t="inlineStr">
        <is>
          <t>Example Language Services</t>
        </is>
      </c>
      <c r="C24" s="8" t="inlineStr">
        <is>
          <t>On-site interpretation at four community screening sessions</t>
        </is>
      </c>
      <c r="D24" s="8" t="inlineStr">
        <is>
          <t>Other Direct Costs</t>
        </is>
      </c>
      <c r="E24" s="41" t="n">
        <v>1450</v>
      </c>
      <c r="F24" s="8" t="inlineStr">
        <is>
          <t>Federal award</t>
        </is>
      </c>
      <c r="G24" s="8" t="inlineStr">
        <is>
          <t>INV-1177</t>
        </is>
      </c>
      <c r="H24" s="8" t="inlineStr">
        <is>
          <t>invoices/2027-03/language-services-1177.pdf</t>
        </is>
      </c>
      <c r="I24" s="8" t="inlineStr">
        <is>
          <t>Program director</t>
        </is>
      </c>
      <c r="J24" s="8" t="inlineStr">
        <is>
          <t>Required for participant access and named in the approved budget</t>
        </is>
      </c>
    </row>
    <row r="25">
      <c r="A25" s="22" t="n">
        <v>46477</v>
      </c>
      <c r="B25" s="8" t="inlineStr">
        <is>
          <t>Indirect cost allocation, Quarter 1</t>
        </is>
      </c>
      <c r="C25" s="8" t="inlineStr">
        <is>
          <t>De minimis rate applied to the modified total direct cost base for the quarter</t>
        </is>
      </c>
      <c r="D25" s="8" t="inlineStr">
        <is>
          <t>Indirect costs (de minimis, 15 percent of MTDC)</t>
        </is>
      </c>
      <c r="E25" s="41" t="n">
        <v>4021.5</v>
      </c>
      <c r="F25" s="8" t="inlineStr">
        <is>
          <t>Federal award</t>
        </is>
      </c>
      <c r="G25" s="8" t="inlineStr">
        <is>
          <t>JE-2027-Q1</t>
        </is>
      </c>
      <c r="H25" s="8" t="inlineStr">
        <is>
          <t>close/2027-03/indirect-calculation.xlsx</t>
        </is>
      </c>
      <c r="I25" s="8" t="inlineStr">
        <is>
          <t>Finance lead</t>
        </is>
      </c>
      <c r="J25" s="8" t="inlineStr">
        <is>
          <t>Base excludes equipment and participant support costs for the quarter</t>
        </is>
      </c>
    </row>
    <row r="26">
      <c r="A26" s="22" t="n">
        <v>46486</v>
      </c>
      <c r="B26" s="8" t="inlineStr">
        <is>
          <t>Payroll register, April</t>
        </is>
      </c>
      <c r="C26" s="8" t="inlineStr">
        <is>
          <t>Salary charged to the award for three program staff</t>
        </is>
      </c>
      <c r="D26" s="8" t="inlineStr">
        <is>
          <t>Personnel</t>
        </is>
      </c>
      <c r="E26" s="41" t="n">
        <v>5900</v>
      </c>
      <c r="F26" s="8" t="inlineStr">
        <is>
          <t>Federal award</t>
        </is>
      </c>
      <c r="G26" s="8" t="inlineStr">
        <is>
          <t>PR-2027-04</t>
        </is>
      </c>
      <c r="H26" s="8" t="inlineStr">
        <is>
          <t>payroll/2027-04/register.pdf</t>
        </is>
      </c>
      <c r="I26" s="8" t="inlineStr">
        <is>
          <t>Finance lead</t>
        </is>
      </c>
      <c r="J26" s="8" t="inlineStr">
        <is>
          <t>Effort supported by signed monthly activity records</t>
        </is>
      </c>
    </row>
    <row r="27">
      <c r="A27" s="22" t="n">
        <v>46486</v>
      </c>
      <c r="B27" s="8" t="inlineStr">
        <is>
          <t>Payroll register, April</t>
        </is>
      </c>
      <c r="C27" s="8" t="inlineStr">
        <is>
          <t>Employer-paid benefits on the salary charged above</t>
        </is>
      </c>
      <c r="D27" s="8" t="inlineStr">
        <is>
          <t>Fringe Benefits</t>
        </is>
      </c>
      <c r="E27" s="41" t="n">
        <v>1416</v>
      </c>
      <c r="F27" s="8" t="inlineStr">
        <is>
          <t>Federal award</t>
        </is>
      </c>
      <c r="G27" s="8" t="inlineStr">
        <is>
          <t>PR-2027-04</t>
        </is>
      </c>
      <c r="H27" s="8" t="inlineStr">
        <is>
          <t>payroll/2027-04/fringe-detail.pdf</t>
        </is>
      </c>
      <c r="I27" s="8" t="inlineStr">
        <is>
          <t>Finance lead</t>
        </is>
      </c>
      <c r="J27" s="8" t="inlineStr">
        <is>
          <t>Applied at the organization rate to charged salary only</t>
        </is>
      </c>
    </row>
    <row r="28">
      <c r="A28" s="22" t="n">
        <v>46495</v>
      </c>
      <c r="B28" s="8" t="inlineStr">
        <is>
          <t>Example Clinical Supplies</t>
        </is>
      </c>
      <c r="C28" s="8" t="inlineStr">
        <is>
          <t>Second order of screening test kits</t>
        </is>
      </c>
      <c r="D28" s="8" t="inlineStr">
        <is>
          <t>Supplies</t>
        </is>
      </c>
      <c r="E28" s="41" t="n">
        <v>1540</v>
      </c>
      <c r="F28" s="8" t="inlineStr">
        <is>
          <t>Federal award</t>
        </is>
      </c>
      <c r="G28" s="8" t="inlineStr">
        <is>
          <t>INV-9014</t>
        </is>
      </c>
      <c r="H28" s="8" t="inlineStr">
        <is>
          <t>invoices/2027-04/clinical-supplies-9014.pdf</t>
        </is>
      </c>
      <c r="I28" s="8" t="inlineStr">
        <is>
          <t>Program director</t>
        </is>
      </c>
      <c r="J28" s="8" t="inlineStr">
        <is>
          <t>Consumable directly used in the funded activity</t>
        </is>
      </c>
    </row>
    <row r="29">
      <c r="A29" s="22" t="n">
        <v>46514</v>
      </c>
      <c r="B29" s="8" t="inlineStr">
        <is>
          <t>Payroll register, May</t>
        </is>
      </c>
      <c r="C29" s="8" t="inlineStr">
        <is>
          <t>Salary charged to the award for three program staff</t>
        </is>
      </c>
      <c r="D29" s="8" t="inlineStr">
        <is>
          <t>Personnel</t>
        </is>
      </c>
      <c r="E29" s="41" t="n">
        <v>5900</v>
      </c>
      <c r="F29" s="8" t="inlineStr">
        <is>
          <t>Federal award</t>
        </is>
      </c>
      <c r="G29" s="8" t="inlineStr">
        <is>
          <t>PR-2027-05</t>
        </is>
      </c>
      <c r="H29" s="8" t="inlineStr">
        <is>
          <t>payroll/2027-05/register.pdf</t>
        </is>
      </c>
      <c r="I29" s="8" t="inlineStr">
        <is>
          <t>Finance lead</t>
        </is>
      </c>
      <c r="J29" s="8" t="inlineStr">
        <is>
          <t>Effort supported by signed monthly activity records</t>
        </is>
      </c>
    </row>
    <row r="30">
      <c r="A30" s="22" t="n">
        <v>46514</v>
      </c>
      <c r="B30" s="8" t="inlineStr">
        <is>
          <t>Payroll register, May</t>
        </is>
      </c>
      <c r="C30" s="8" t="inlineStr">
        <is>
          <t>Employer-paid benefits on the salary charged above</t>
        </is>
      </c>
      <c r="D30" s="8" t="inlineStr">
        <is>
          <t>Fringe Benefits</t>
        </is>
      </c>
      <c r="E30" s="41" t="n">
        <v>1416</v>
      </c>
      <c r="F30" s="8" t="inlineStr">
        <is>
          <t>Federal award</t>
        </is>
      </c>
      <c r="G30" s="8" t="inlineStr">
        <is>
          <t>PR-2027-05</t>
        </is>
      </c>
      <c r="H30" s="8" t="inlineStr">
        <is>
          <t>payroll/2027-05/fringe-detail.pdf</t>
        </is>
      </c>
      <c r="I30" s="8" t="inlineStr">
        <is>
          <t>Finance lead</t>
        </is>
      </c>
      <c r="J30" s="8" t="inlineStr">
        <is>
          <t>Applied at the organization rate to charged salary only</t>
        </is>
      </c>
    </row>
    <row r="31">
      <c r="A31" s="22" t="n">
        <v>46528</v>
      </c>
      <c r="B31" s="8" t="inlineStr">
        <is>
          <t>Participant stipends, May cohort</t>
        </is>
      </c>
      <c r="C31" s="8" t="inlineStr">
        <is>
          <t>Stipends paid to 24 participants at $25 each</t>
        </is>
      </c>
      <c r="D31" s="8" t="inlineStr">
        <is>
          <t>Participant Support Costs</t>
        </is>
      </c>
      <c r="E31" s="41" t="n">
        <v>600</v>
      </c>
      <c r="F31" s="8" t="inlineStr">
        <is>
          <t>Federal award</t>
        </is>
      </c>
      <c r="G31" s="8" t="inlineStr">
        <is>
          <t>STIP-2027-05</t>
        </is>
      </c>
      <c r="H31" s="8" t="inlineStr">
        <is>
          <t>stipends/2027-05/signed-receipt-log.pdf</t>
        </is>
      </c>
      <c r="I31" s="8" t="inlineStr">
        <is>
          <t>Program director</t>
        </is>
      </c>
      <c r="J31" s="8" t="inlineStr">
        <is>
          <t>Participant support cost; moving this money to another category needs prior written approval</t>
        </is>
      </c>
    </row>
    <row r="32">
      <c r="A32" s="22" t="n">
        <v>46549</v>
      </c>
      <c r="B32" s="8" t="inlineStr">
        <is>
          <t>Payroll register, June</t>
        </is>
      </c>
      <c r="C32" s="8" t="inlineStr">
        <is>
          <t>Salary charged to the award for three program staff</t>
        </is>
      </c>
      <c r="D32" s="8" t="inlineStr">
        <is>
          <t>Personnel</t>
        </is>
      </c>
      <c r="E32" s="41" t="n">
        <v>5900</v>
      </c>
      <c r="F32" s="8" t="inlineStr">
        <is>
          <t>Federal award</t>
        </is>
      </c>
      <c r="G32" s="8" t="inlineStr">
        <is>
          <t>PR-2027-06</t>
        </is>
      </c>
      <c r="H32" s="8" t="inlineStr">
        <is>
          <t>payroll/2027-06/register.pdf</t>
        </is>
      </c>
      <c r="I32" s="8" t="inlineStr">
        <is>
          <t>Finance lead</t>
        </is>
      </c>
      <c r="J32" s="8" t="inlineStr">
        <is>
          <t>Effort supported by signed monthly activity records</t>
        </is>
      </c>
    </row>
    <row r="33">
      <c r="A33" s="22" t="n">
        <v>46549</v>
      </c>
      <c r="B33" s="8" t="inlineStr">
        <is>
          <t>Payroll register, June</t>
        </is>
      </c>
      <c r="C33" s="8" t="inlineStr">
        <is>
          <t>Employer-paid benefits on the salary charged above</t>
        </is>
      </c>
      <c r="D33" s="8" t="inlineStr">
        <is>
          <t>Fringe Benefits</t>
        </is>
      </c>
      <c r="E33" s="41" t="n">
        <v>1416</v>
      </c>
      <c r="F33" s="8" t="inlineStr">
        <is>
          <t>Federal award</t>
        </is>
      </c>
      <c r="G33" s="8" t="inlineStr">
        <is>
          <t>PR-2027-06</t>
        </is>
      </c>
      <c r="H33" s="8" t="inlineStr">
        <is>
          <t>payroll/2027-06/fringe-detail.pdf</t>
        </is>
      </c>
      <c r="I33" s="8" t="inlineStr">
        <is>
          <t>Finance lead</t>
        </is>
      </c>
      <c r="J33" s="8" t="inlineStr">
        <is>
          <t>Applied at the organization rate to charged salary only</t>
        </is>
      </c>
    </row>
    <row r="34">
      <c r="A34" s="22" t="n">
        <v>46562</v>
      </c>
      <c r="B34" s="8" t="inlineStr">
        <is>
          <t>Participant stipends, June cohort</t>
        </is>
      </c>
      <c r="C34" s="8" t="inlineStr">
        <is>
          <t>Stipends paid to 32 participants at $25 each</t>
        </is>
      </c>
      <c r="D34" s="8" t="inlineStr">
        <is>
          <t>Participant Support Costs</t>
        </is>
      </c>
      <c r="E34" s="41" t="n">
        <v>800</v>
      </c>
      <c r="F34" s="8" t="inlineStr">
        <is>
          <t>Federal award</t>
        </is>
      </c>
      <c r="G34" s="8" t="inlineStr">
        <is>
          <t>STIP-2027-06</t>
        </is>
      </c>
      <c r="H34" s="8" t="inlineStr">
        <is>
          <t>stipends/2027-06/signed-receipt-log.pdf</t>
        </is>
      </c>
      <c r="I34" s="8" t="inlineStr">
        <is>
          <t>Program director</t>
        </is>
      </c>
      <c r="J34" s="8" t="inlineStr">
        <is>
          <t>Participant support cost, tracked separately because it is excluded from the indirect base</t>
        </is>
      </c>
    </row>
    <row r="35">
      <c r="A35" s="22" t="n">
        <v>46566</v>
      </c>
      <c r="B35" s="8" t="inlineStr">
        <is>
          <t>Mileage reimbursement, outreach staff</t>
        </is>
      </c>
      <c r="C35" s="8" t="inlineStr">
        <is>
          <t>Travel to the June clinics across four counties</t>
        </is>
      </c>
      <c r="D35" s="8" t="inlineStr">
        <is>
          <t>Travel</t>
        </is>
      </c>
      <c r="E35" s="41" t="n">
        <v>448</v>
      </c>
      <c r="F35" s="8" t="inlineStr">
        <is>
          <t>Federal award</t>
        </is>
      </c>
      <c r="G35" s="8" t="inlineStr">
        <is>
          <t>EXP-0628</t>
        </is>
      </c>
      <c r="H35" s="8" t="inlineStr">
        <is>
          <t>expenses/2027-06/mileage-0628.pdf</t>
        </is>
      </c>
      <c r="I35" s="8" t="inlineStr">
        <is>
          <t>Program director</t>
        </is>
      </c>
      <c r="J35" s="8" t="inlineStr">
        <is>
          <t>Reimbursed at the organization rate under the written travel policy</t>
        </is>
      </c>
    </row>
    <row r="36">
      <c r="A36" s="22" t="n">
        <v>46568</v>
      </c>
      <c r="B36" s="8" t="inlineStr">
        <is>
          <t>Indirect cost allocation, Quarter 2</t>
        </is>
      </c>
      <c r="C36" s="8" t="inlineStr">
        <is>
          <t>De minimis rate applied to the modified total direct cost base for the quarter</t>
        </is>
      </c>
      <c r="D36" s="8" t="inlineStr">
        <is>
          <t>Indirect costs (de minimis, 15 percent of MTDC)</t>
        </is>
      </c>
      <c r="E36" s="41" t="n">
        <v>3590.4</v>
      </c>
      <c r="F36" s="8" t="inlineStr">
        <is>
          <t>Federal award</t>
        </is>
      </c>
      <c r="G36" s="8" t="inlineStr">
        <is>
          <t>JE-2027-Q2</t>
        </is>
      </c>
      <c r="H36" s="8" t="inlineStr">
        <is>
          <t>close/2027-06/indirect-calculation.xlsx</t>
        </is>
      </c>
      <c r="I36" s="8" t="inlineStr">
        <is>
          <t>Finance lead</t>
        </is>
      </c>
      <c r="J36" s="8" t="inlineStr">
        <is>
          <t>Base excludes equipment and participant support costs for the quarter</t>
        </is>
      </c>
    </row>
    <row r="37">
      <c r="A37" s="42" t="n"/>
      <c r="B37" s="24" t="n"/>
      <c r="C37" s="24" t="n"/>
      <c r="D37" s="24" t="n"/>
      <c r="E37" s="43" t="n"/>
      <c r="F37" s="24" t="n"/>
      <c r="G37" s="24" t="n"/>
      <c r="H37" s="24" t="n"/>
      <c r="I37" s="24" t="n"/>
      <c r="J37" s="24" t="n"/>
    </row>
    <row r="38">
      <c r="A38" s="42" t="n"/>
      <c r="B38" s="24" t="n"/>
      <c r="C38" s="24" t="n"/>
      <c r="D38" s="24" t="n"/>
      <c r="E38" s="43" t="n"/>
      <c r="F38" s="24" t="n"/>
      <c r="G38" s="24" t="n"/>
      <c r="H38" s="24" t="n"/>
      <c r="I38" s="24" t="n"/>
      <c r="J38" s="24" t="n"/>
    </row>
    <row r="39">
      <c r="A39" s="42" t="n"/>
      <c r="B39" s="24" t="n"/>
      <c r="C39" s="24" t="n"/>
      <c r="D39" s="24" t="n"/>
      <c r="E39" s="43" t="n"/>
      <c r="F39" s="24" t="n"/>
      <c r="G39" s="24" t="n"/>
      <c r="H39" s="24" t="n"/>
      <c r="I39" s="24" t="n"/>
      <c r="J39" s="24" t="n"/>
    </row>
    <row r="40">
      <c r="A40" s="42" t="n"/>
      <c r="B40" s="24" t="n"/>
      <c r="C40" s="24" t="n"/>
      <c r="D40" s="24" t="n"/>
      <c r="E40" s="43" t="n"/>
      <c r="F40" s="24" t="n"/>
      <c r="G40" s="24" t="n"/>
      <c r="H40" s="24" t="n"/>
      <c r="I40" s="24" t="n"/>
      <c r="J40" s="24" t="n"/>
    </row>
    <row r="41">
      <c r="A41" s="42" t="n"/>
      <c r="B41" s="24" t="n"/>
      <c r="C41" s="24" t="n"/>
      <c r="D41" s="24" t="n"/>
      <c r="E41" s="43" t="n"/>
      <c r="F41" s="24" t="n"/>
      <c r="G41" s="24" t="n"/>
      <c r="H41" s="24" t="n"/>
      <c r="I41" s="24" t="n"/>
      <c r="J41" s="24" t="n"/>
    </row>
    <row r="42">
      <c r="A42" s="12" t="inlineStr">
        <is>
          <t>Log total</t>
        </is>
      </c>
      <c r="B42" s="13" t="n"/>
      <c r="C42" s="13" t="n"/>
      <c r="D42" s="13" t="n"/>
      <c r="E42" s="36">
        <f>SUM(E14:E41)</f>
        <v/>
      </c>
      <c r="F42" s="13" t="n"/>
      <c r="G42" s="13" t="n"/>
      <c r="H42" s="13" t="n"/>
      <c r="I42" s="13" t="n"/>
      <c r="J42" s="13" t="inlineStr">
        <is>
          <t>Every row above must name an approved line, an amount, a funding source and the source file that proves it. A row that cannot answer all four is incomplete.</t>
        </is>
      </c>
    </row>
    <row r="43"/>
    <row r="44">
      <c r="A44" s="3" t="inlineStr">
        <is>
          <t>Spending by approved budget line</t>
        </is>
      </c>
      <c r="B44" s="18" t="n"/>
      <c r="C44" s="18" t="n"/>
      <c r="D44" s="18" t="n"/>
      <c r="E44" s="18" t="n"/>
      <c r="F44" s="18" t="n"/>
      <c r="G44" s="18" t="n"/>
      <c r="H44" s="18" t="n"/>
      <c r="I44" s="18" t="n"/>
      <c r="J44" s="18" t="n"/>
    </row>
    <row r="45">
      <c r="A45" s="6" t="inlineStr">
        <is>
          <t>Approved line</t>
        </is>
      </c>
      <c r="B45" s="6" t="inlineStr">
        <is>
          <t>Approved amount</t>
        </is>
      </c>
      <c r="C45" s="6" t="inlineStr">
        <is>
          <t>Spent to date</t>
        </is>
      </c>
      <c r="D45" s="6" t="inlineStr">
        <is>
          <t>Remaining</t>
        </is>
      </c>
      <c r="E45" s="6" t="inlineStr">
        <is>
          <t>Percent used</t>
        </is>
      </c>
      <c r="F45" s="6" t="inlineStr">
        <is>
          <t>Status</t>
        </is>
      </c>
    </row>
    <row r="46">
      <c r="A46" s="7" t="inlineStr">
        <is>
          <t>Personnel</t>
        </is>
      </c>
      <c r="B46" s="43" t="n">
        <v>72000</v>
      </c>
      <c r="C46" s="35">
        <f>SUMIF($D$14:$D$41,$A46,$E$14:$E$41)</f>
        <v/>
      </c>
      <c r="D46" s="35">
        <f>IF(B46="","",B46-C46)</f>
        <v/>
      </c>
      <c r="E46" s="26">
        <f>IF(OR(B46="",B46=0),"",C46/B46)</f>
        <v/>
      </c>
      <c r="F46" s="10">
        <f>IF(B46="","",IF(C46&gt;B46,"Over the approved line",IF(B46=0,"Nothing charged yet",IF(C46/B46&gt;0.9,"Watch, over 90 percent used",IF(C46=0,"Nothing charged yet","Within the approved line")))))</f>
        <v/>
      </c>
    </row>
    <row r="47">
      <c r="A47" s="7" t="inlineStr">
        <is>
          <t>Fringe Benefits</t>
        </is>
      </c>
      <c r="B47" s="43" t="n">
        <v>17280</v>
      </c>
      <c r="C47" s="35">
        <f>SUMIF($D$14:$D$41,$A47,$E$14:$E$41)</f>
        <v/>
      </c>
      <c r="D47" s="35">
        <f>IF(B47="","",B47-C47)</f>
        <v/>
      </c>
      <c r="E47" s="26">
        <f>IF(OR(B47="",B47=0),"",C47/B47)</f>
        <v/>
      </c>
      <c r="F47" s="10">
        <f>IF(B47="","",IF(C47&gt;B47,"Over the approved line",IF(B47=0,"Nothing charged yet",IF(C47/B47&gt;0.9,"Watch, over 90 percent used",IF(C47=0,"Nothing charged yet","Within the approved line")))))</f>
        <v/>
      </c>
    </row>
    <row r="48">
      <c r="A48" s="7" t="inlineStr">
        <is>
          <t>Travel</t>
        </is>
      </c>
      <c r="B48" s="43" t="n">
        <v>4500</v>
      </c>
      <c r="C48" s="35">
        <f>SUMIF($D$14:$D$41,$A48,$E$14:$E$41)</f>
        <v/>
      </c>
      <c r="D48" s="35">
        <f>IF(B48="","",B48-C48)</f>
        <v/>
      </c>
      <c r="E48" s="26">
        <f>IF(OR(B48="",B48=0),"",C48/B48)</f>
        <v/>
      </c>
      <c r="F48" s="10">
        <f>IF(B48="","",IF(C48&gt;B48,"Over the approved line",IF(B48=0,"Nothing charged yet",IF(C48/B48&gt;0.9,"Watch, over 90 percent used",IF(C48=0,"Nothing charged yet","Within the approved line")))))</f>
        <v/>
      </c>
    </row>
    <row r="49">
      <c r="A49" s="7" t="inlineStr">
        <is>
          <t>Equipment</t>
        </is>
      </c>
      <c r="B49" s="43" t="n">
        <v>9000</v>
      </c>
      <c r="C49" s="35">
        <f>SUMIF($D$14:$D$41,$A49,$E$14:$E$41)</f>
        <v/>
      </c>
      <c r="D49" s="35">
        <f>IF(B49="","",B49-C49)</f>
        <v/>
      </c>
      <c r="E49" s="26">
        <f>IF(OR(B49="",B49=0),"",C49/B49)</f>
        <v/>
      </c>
      <c r="F49" s="10">
        <f>IF(B49="","",IF(C49&gt;B49,"Over the approved line",IF(B49=0,"Nothing charged yet",IF(C49/B49&gt;0.9,"Watch, over 90 percent used",IF(C49=0,"Nothing charged yet","Within the approved line")))))</f>
        <v/>
      </c>
    </row>
    <row r="50">
      <c r="A50" s="7" t="inlineStr">
        <is>
          <t>Supplies</t>
        </is>
      </c>
      <c r="B50" s="43" t="n">
        <v>7200</v>
      </c>
      <c r="C50" s="35">
        <f>SUMIF($D$14:$D$41,$A50,$E$14:$E$41)</f>
        <v/>
      </c>
      <c r="D50" s="35">
        <f>IF(B50="","",B50-C50)</f>
        <v/>
      </c>
      <c r="E50" s="26">
        <f>IF(OR(B50="",B50=0),"",C50/B50)</f>
        <v/>
      </c>
      <c r="F50" s="10">
        <f>IF(B50="","",IF(C50&gt;B50,"Over the approved line",IF(B50=0,"Nothing charged yet",IF(C50/B50&gt;0.9,"Watch, over 90 percent used",IF(C50=0,"Nothing charged yet","Within the approved line")))))</f>
        <v/>
      </c>
    </row>
    <row r="51">
      <c r="A51" s="7" t="inlineStr">
        <is>
          <t>Contractual</t>
        </is>
      </c>
      <c r="B51" s="43" t="n">
        <v>24000</v>
      </c>
      <c r="C51" s="35">
        <f>SUMIF($D$14:$D$41,$A51,$E$14:$E$41)</f>
        <v/>
      </c>
      <c r="D51" s="35">
        <f>IF(B51="","",B51-C51)</f>
        <v/>
      </c>
      <c r="E51" s="26">
        <f>IF(OR(B51="",B51=0),"",C51/B51)</f>
        <v/>
      </c>
      <c r="F51" s="10">
        <f>IF(B51="","",IF(C51&gt;B51,"Over the approved line",IF(B51=0,"Nothing charged yet",IF(C51/B51&gt;0.9,"Watch, over 90 percent used",IF(C51=0,"Nothing charged yet","Within the approved line")))))</f>
        <v/>
      </c>
    </row>
    <row r="52">
      <c r="A52" s="7" t="inlineStr">
        <is>
          <t>Participant Support Costs</t>
        </is>
      </c>
      <c r="B52" s="43" t="n">
        <v>12000</v>
      </c>
      <c r="C52" s="35">
        <f>SUMIF($D$14:$D$41,$A52,$E$14:$E$41)</f>
        <v/>
      </c>
      <c r="D52" s="35">
        <f>IF(B52="","",B52-C52)</f>
        <v/>
      </c>
      <c r="E52" s="26">
        <f>IF(OR(B52="",B52=0),"",C52/B52)</f>
        <v/>
      </c>
      <c r="F52" s="10">
        <f>IF(B52="","",IF(C52&gt;B52,"Over the approved line",IF(B52=0,"Nothing charged yet",IF(C52/B52&gt;0.9,"Watch, over 90 percent used",IF(C52=0,"Nothing charged yet","Within the approved line")))))</f>
        <v/>
      </c>
    </row>
    <row r="53">
      <c r="A53" s="7" t="inlineStr">
        <is>
          <t>Other Direct Costs</t>
        </is>
      </c>
      <c r="B53" s="43" t="n">
        <v>6000</v>
      </c>
      <c r="C53" s="35">
        <f>SUMIF($D$14:$D$41,$A53,$E$14:$E$41)</f>
        <v/>
      </c>
      <c r="D53" s="35">
        <f>IF(B53="","",B53-C53)</f>
        <v/>
      </c>
      <c r="E53" s="26">
        <f>IF(OR(B53="",B53=0),"",C53/B53)</f>
        <v/>
      </c>
      <c r="F53" s="10">
        <f>IF(B53="","",IF(C53&gt;B53,"Over the approved line",IF(B53=0,"Nothing charged yet",IF(C53/B53&gt;0.9,"Watch, over 90 percent used",IF(C53=0,"Nothing charged yet","Within the approved line")))))</f>
        <v/>
      </c>
    </row>
    <row r="54">
      <c r="A54" s="7" t="inlineStr">
        <is>
          <t>Indirect costs (de minimis, 15 percent of MTDC)</t>
        </is>
      </c>
      <c r="B54" s="35">
        <f>ROUND((SUM(B46:B53)-B49-B52)*0.15,0)</f>
        <v/>
      </c>
      <c r="C54" s="35">
        <f>SUMIF($D$14:$D$41,$A54,$E$14:$E$41)</f>
        <v/>
      </c>
      <c r="D54" s="35">
        <f>IF(B54="","",B54-C54)</f>
        <v/>
      </c>
      <c r="E54" s="26">
        <f>IF(OR(B54="",B54=0),"",C54/B54)</f>
        <v/>
      </c>
      <c r="F54" s="10">
        <f>IF(B54="","",IF(C54&gt;B54,"Over the approved line",IF(B54=0,"Nothing charged yet",IF(C54/B54&gt;0.9,"Watch, over 90 percent used",IF(C54=0,"Nothing charged yet","Within the approved line")))))</f>
        <v/>
      </c>
    </row>
    <row r="55">
      <c r="A55" s="12" t="inlineStr">
        <is>
          <t>TOTAL</t>
        </is>
      </c>
      <c r="B55" s="36">
        <f>SUM(B46:B54)</f>
        <v/>
      </c>
      <c r="C55" s="36">
        <f>SUM(C46:C54)</f>
        <v/>
      </c>
      <c r="D55" s="36">
        <f>B55-C55</f>
        <v/>
      </c>
      <c r="E55" s="27">
        <f>IF(B55=0,"",C55/B55)</f>
        <v/>
      </c>
      <c r="F55" s="28">
        <f>IF(B55=0,"",IF(C55&gt;B55,"Award overspent","Within the award"))</f>
        <v/>
      </c>
    </row>
    <row r="56">
      <c r="A56" s="15" t="inlineStr">
        <is>
          <t>Tie-out check</t>
        </is>
      </c>
      <c r="B56" s="29">
        <f>IF(ROUND(C55-E42,2)=0,"Balanced","Check, a transaction is coded to a line that is not in the list above")</f>
        <v/>
      </c>
      <c r="D56" s="17" t="inlineStr">
        <is>
          <t>The category subtotals are SUMIF formulas reading the log. If they no longer equal the log total, a row carries a category name that does not match an approved line.</t>
        </is>
      </c>
    </row>
    <row r="57">
      <c r="A57" s="15" t="inlineStr">
        <is>
          <t>Lines over the approved amount</t>
        </is>
      </c>
      <c r="B57" s="16">
        <f>COUNTIF(F46:F54,"Over the approved line")</f>
        <v/>
      </c>
      <c r="D57" s="17" t="inlineStr">
        <is>
          <t>A cost allocable to this award may not be charged to another award to overcome a fund deficiency. Fix an overspend here, not by moving it elsewhere.</t>
        </is>
      </c>
    </row>
    <row r="58"/>
    <row r="59">
      <c r="A59" s="3" t="inlineStr">
        <is>
          <t>Change log, the audit trail behind the numbers</t>
        </is>
      </c>
      <c r="B59" s="18" t="n"/>
      <c r="C59" s="18" t="n"/>
      <c r="D59" s="18" t="n"/>
      <c r="E59" s="18" t="n"/>
      <c r="F59" s="18" t="n"/>
    </row>
    <row r="60">
      <c r="A60" s="6" t="inlineStr">
        <is>
          <t>Date</t>
        </is>
      </c>
      <c r="B60" s="6" t="inlineStr">
        <is>
          <t>Editor (role)</t>
        </is>
      </c>
      <c r="C60" s="6" t="inlineStr">
        <is>
          <t>Row or cell changed</t>
        </is>
      </c>
      <c r="D60" s="6" t="inlineStr">
        <is>
          <t>Old value</t>
        </is>
      </c>
      <c r="E60" s="6" t="inlineStr">
        <is>
          <t>New value</t>
        </is>
      </c>
      <c r="F60" s="6" t="inlineStr">
        <is>
          <t>Reason</t>
        </is>
      </c>
    </row>
    <row r="61">
      <c r="A61" s="22" t="n">
        <v>46446</v>
      </c>
      <c r="B61" s="8" t="inlineStr">
        <is>
          <t>Finance lead</t>
        </is>
      </c>
      <c r="C61" s="8" t="inlineStr">
        <is>
          <t>Row for the January equipment purchase</t>
        </is>
      </c>
      <c r="D61" s="8" t="inlineStr">
        <is>
          <t>$9,000.00</t>
        </is>
      </c>
      <c r="E61" s="8" t="inlineStr">
        <is>
          <t>$8,640.00</t>
        </is>
      </c>
      <c r="F61" s="8" t="inlineStr">
        <is>
          <t>Vendor invoice came in below the budgeted figure. Corrected against invoice INV-4471.</t>
        </is>
      </c>
    </row>
    <row r="62">
      <c r="A62" s="22" t="n">
        <v>46507</v>
      </c>
      <c r="B62" s="8" t="inlineStr">
        <is>
          <t>Preparer</t>
        </is>
      </c>
      <c r="C62" s="8" t="inlineStr">
        <is>
          <t>Category on the March interpretation invoice</t>
        </is>
      </c>
      <c r="D62" s="8" t="inlineStr">
        <is>
          <t>Supplies</t>
        </is>
      </c>
      <c r="E62" s="8" t="inlineStr">
        <is>
          <t>Other Direct Costs</t>
        </is>
      </c>
      <c r="F62" s="8" t="inlineStr">
        <is>
          <t>Miscoded at entry. Recoded to the approved line that matches the award budget.</t>
        </is>
      </c>
    </row>
    <row r="63">
      <c r="A63" s="22" t="n">
        <v>46538</v>
      </c>
      <c r="B63" s="8" t="inlineStr">
        <is>
          <t>Finance lead</t>
        </is>
      </c>
      <c r="C63" s="8" t="inlineStr">
        <is>
          <t>Quarter 1 indirect allocation</t>
        </is>
      </c>
      <c r="D63" s="8" t="inlineStr">
        <is>
          <t>$5,317.50</t>
        </is>
      </c>
      <c r="E63" s="8" t="inlineStr">
        <is>
          <t>$4,021.50</t>
        </is>
      </c>
      <c r="F63" s="8" t="inlineStr">
        <is>
          <t>The January equipment purchase had been left in the base at entry. MTDC excludes equipment, so the base was recalculated without it. Prior month locked, so the change posted as a dated correction.</t>
        </is>
      </c>
    </row>
    <row r="64">
      <c r="A64" s="42" t="n"/>
      <c r="B64" s="24" t="n"/>
      <c r="C64" s="24" t="n"/>
      <c r="D64" s="24" t="n"/>
      <c r="E64" s="24" t="n"/>
      <c r="F64" s="24" t="n"/>
    </row>
    <row r="65">
      <c r="A65" s="42" t="n"/>
      <c r="B65" s="24" t="n"/>
      <c r="C65" s="24" t="n"/>
      <c r="D65" s="24" t="n"/>
      <c r="E65" s="24" t="n"/>
      <c r="F65" s="24" t="n"/>
    </row>
    <row r="66">
      <c r="A66" s="42" t="n"/>
      <c r="B66" s="24" t="n"/>
      <c r="C66" s="24" t="n"/>
      <c r="D66" s="24" t="n"/>
      <c r="E66" s="24" t="n"/>
      <c r="F66" s="24" t="n"/>
    </row>
    <row r="67">
      <c r="A67" s="15" t="inlineStr">
        <is>
          <t>Entries recorded in this change log</t>
        </is>
      </c>
      <c r="B67" s="16">
        <f>COUNTA(A61:A66)</f>
        <v/>
      </c>
    </row>
    <row r="68">
      <c r="A68" s="17" t="inlineStr">
        <is>
          <t>Lock each month once it is reconciled. A correction after that posts as a new dated row with a reversal reference, never as an overwrite of history.</t>
        </is>
      </c>
    </row>
    <row r="69"/>
    <row r="70">
      <c r="A70" s="5" t="inlineStr">
        <is>
          <t>Source: https://www.grantcue.com/blog/grant-expenditure-tracking-spreadsheet | GrantCue</t>
        </is>
      </c>
    </row>
  </sheetData>
  <conditionalFormatting sqref="F46:F54">
    <cfRule type="expression" priority="1" dxfId="0" stopIfTrue="0">
      <formula>$F46="Over the approved line"</formula>
    </cfRule>
    <cfRule type="expression" priority="2" dxfId="2" stopIfTrue="0">
      <formula>LEFT($F46,5)="Watch"</formula>
    </cfRule>
  </conditionalFormatting>
  <conditionalFormatting sqref="F55">
    <cfRule type="expression" priority="3" dxfId="0" stopIfTrue="0">
      <formula>$F$55="Award overspent"</formula>
    </cfRule>
  </conditionalFormatting>
  <conditionalFormatting sqref="B56">
    <cfRule type="expression" priority="4" dxfId="0" stopIfTrue="0">
      <formula>LEFT($B$56,5)="Check"</formula>
    </cfRule>
  </conditionalFormatting>
  <conditionalFormatting sqref="B57">
    <cfRule type="expression" priority="5" dxfId="0" stopIfTrue="0">
      <formula>$B$57&gt;0</formula>
    </cfRule>
  </conditionalFormatting>
  <dataValidations count="4">
    <dataValidation sqref="A14:A41 A61:A66 B11 E5:E7 E11" showDropDown="0" showInputMessage="0" showErrorMessage="1" allowBlank="1" errorTitle="Date" error="Enter a date, for example 2027-06-30." type="date" errorStyle="stop" operator="greaterThanOrEqual">
      <formula1>36526</formula1>
    </dataValidation>
    <dataValidation sqref="E14:E41" showDropDown="0" showInputMessage="0" showErrorMessage="1" allowBlank="1" errorTitle="Amount" error="Enter the amount as a number with no $ sign. A reversal can be negative." type="decimal" errorStyle="stop" operator="between">
      <formula1>-1000000000</formula1>
      <formula2>1000000000</formula2>
    </dataValidation>
    <dataValidation sqref="D14:D41" showDropDown="0" showInputMessage="0" showErrorMessage="1" allowBlank="1" errorTitle="Approved line" error="Choose an approved line from the Spending by approved budget line block below. A category typed any other way will not roll up." type="list" errorStyle="stop">
      <formula1>$A$46:$A$54</formula1>
    </dataValidation>
    <dataValidation sqref="B46:B53" showDropDown="0" showInputMessage="0" showErrorMessage="1" allowBlank="1" errorTitle="Approved amount" error="Enter the approved amount as a number with no $ sign." type="decimal" errorStyle="stop" operator="greaterThanOrEqual">
      <formula1>0</formula1>
    </dataValidation>
  </dataValidations>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62"/>
  <sheetViews>
    <sheetView workbookViewId="0">
      <pane ySplit="13" topLeftCell="A14" activePane="bottomLeft" state="frozen"/>
      <selection pane="bottomLeft" activeCell="A1" sqref="A1"/>
    </sheetView>
  </sheetViews>
  <sheetFormatPr baseColWidth="8" defaultRowHeight="15"/>
  <cols>
    <col width="22" customWidth="1" min="1" max="1"/>
    <col width="30" customWidth="1" min="2" max="2"/>
    <col width="34" customWidth="1" min="3" max="3"/>
    <col width="28" customWidth="1" min="4" max="4"/>
    <col width="15" customWidth="1" min="5" max="5"/>
    <col width="24" customWidth="1" min="6" max="6"/>
    <col width="20" customWidth="1" min="7" max="7"/>
    <col width="34" customWidth="1" min="8" max="8"/>
    <col width="20" customWidth="1" min="9" max="9"/>
    <col width="44" customWidth="1" min="10" max="10"/>
  </cols>
  <sheetData>
    <row r="1">
      <c r="A1" s="37" t="inlineStr">
        <is>
          <t>Award B, Youth Workforce Readiness</t>
        </is>
      </c>
    </row>
    <row r="2">
      <c r="A2" s="34" t="inlineStr">
        <is>
          <t>Illustrative figures, not data from a real organization. Every award tab in this workbook carries the same blocks in the same order, so a new colleague can read any tab without a tour.</t>
        </is>
      </c>
    </row>
    <row r="3"/>
    <row r="4">
      <c r="A4" s="3" t="inlineStr">
        <is>
          <t>Award identity</t>
        </is>
      </c>
      <c r="B4" s="18" t="n"/>
      <c r="C4" s="18" t="n"/>
      <c r="D4" s="18" t="n"/>
      <c r="E4" s="18" t="n"/>
      <c r="F4" s="18" t="n"/>
      <c r="G4" s="18" t="n"/>
      <c r="H4" s="18" t="n"/>
      <c r="I4" s="18" t="n"/>
      <c r="J4" s="18" t="n"/>
    </row>
    <row r="5">
      <c r="A5" s="15" t="inlineStr">
        <is>
          <t>Funder</t>
        </is>
      </c>
      <c r="B5" s="38" t="inlineStr">
        <is>
          <t>Example County Workforce Board, passing through federal funds</t>
        </is>
      </c>
      <c r="D5" s="15" t="inlineStr">
        <is>
          <t>Period of performance start</t>
        </is>
      </c>
      <c r="E5" s="20" t="n">
        <v>46296</v>
      </c>
    </row>
    <row r="6">
      <c r="A6" s="15" t="inlineStr">
        <is>
          <t>Program name</t>
        </is>
      </c>
      <c r="B6" s="38" t="inlineStr">
        <is>
          <t>Youth Workforce Readiness Program</t>
        </is>
      </c>
      <c r="D6" s="15" t="inlineStr">
        <is>
          <t>Period of performance end</t>
        </is>
      </c>
      <c r="E6" s="20" t="n">
        <v>46660</v>
      </c>
    </row>
    <row r="7">
      <c r="A7" s="15" t="inlineStr">
        <is>
          <t>Award or grant reference</t>
        </is>
      </c>
      <c r="B7" s="38" t="inlineStr">
        <is>
          <t>EXAMPLE-PT-2026-0087</t>
        </is>
      </c>
      <c r="D7" s="15" t="inlineStr">
        <is>
          <t>As-of date</t>
        </is>
      </c>
      <c r="E7" s="20" t="n">
        <v>46568</v>
      </c>
    </row>
    <row r="8">
      <c r="A8" s="15" t="inlineStr">
        <is>
          <t>Assistance Listing</t>
        </is>
      </c>
      <c r="B8" s="38" t="inlineStr">
        <is>
          <t>00.000 (example subaward; name the pass-through entity too)</t>
        </is>
      </c>
      <c r="D8" s="15" t="inlineStr">
        <is>
          <t>Reporting cadence</t>
        </is>
      </c>
      <c r="E8" s="38" t="inlineStr">
        <is>
          <t>Semiannual financial and performance reports</t>
        </is>
      </c>
    </row>
    <row r="9">
      <c r="A9" s="15" t="inlineStr">
        <is>
          <t>Approved total</t>
        </is>
      </c>
      <c r="B9" s="39">
        <f>B48</f>
        <v/>
      </c>
      <c r="D9" s="15" t="inlineStr">
        <is>
          <t>Payment method</t>
        </is>
      </c>
      <c r="E9" s="38" t="inlineStr">
        <is>
          <t>Advance</t>
        </is>
      </c>
    </row>
    <row r="10">
      <c r="A10" s="15" t="inlineStr">
        <is>
          <t>Spent to date</t>
        </is>
      </c>
      <c r="B10" s="39">
        <f>C48</f>
        <v/>
      </c>
      <c r="D10" s="15" t="inlineStr">
        <is>
          <t>Approvals contact (role)</t>
        </is>
      </c>
      <c r="E10" s="38" t="inlineStr">
        <is>
          <t>Contract monitor at the pass-through entity, contacted through the finance lead</t>
        </is>
      </c>
    </row>
    <row r="11">
      <c r="A11" s="15" t="inlineStr">
        <is>
          <t>Next draw or invoice</t>
        </is>
      </c>
      <c r="B11" s="20" t="n">
        <v>46569</v>
      </c>
      <c r="D11" s="15" t="inlineStr">
        <is>
          <t>Next report due</t>
        </is>
      </c>
      <c r="E11" s="20" t="n">
        <v>46598</v>
      </c>
    </row>
    <row r="12">
      <c r="A12" s="40" t="inlineStr">
        <is>
          <t>Transaction log, one row per transaction</t>
        </is>
      </c>
      <c r="B12" s="18" t="n"/>
      <c r="C12" s="18" t="n"/>
      <c r="D12" s="18" t="n"/>
      <c r="E12" s="18" t="n"/>
      <c r="F12" s="18" t="n"/>
      <c r="G12" s="18" t="n"/>
      <c r="H12" s="18" t="n"/>
      <c r="I12" s="18" t="n"/>
      <c r="J12" s="18" t="n"/>
    </row>
    <row r="13">
      <c r="A13" s="6" t="inlineStr">
        <is>
          <t>Date paid</t>
        </is>
      </c>
      <c r="B13" s="6" t="inlineStr">
        <is>
          <t>Vendor or payee</t>
        </is>
      </c>
      <c r="C13" s="6" t="inlineStr">
        <is>
          <t>Purpose</t>
        </is>
      </c>
      <c r="D13" s="6" t="inlineStr">
        <is>
          <t>Approved line (category)</t>
        </is>
      </c>
      <c r="E13" s="6" t="inlineStr">
        <is>
          <t>Amount</t>
        </is>
      </c>
      <c r="F13" s="6" t="inlineStr">
        <is>
          <t>Funding source</t>
        </is>
      </c>
      <c r="G13" s="6" t="inlineStr">
        <is>
          <t>Payment reference</t>
        </is>
      </c>
      <c r="H13" s="6" t="inlineStr">
        <is>
          <t>Source file name</t>
        </is>
      </c>
      <c r="I13" s="6" t="inlineStr">
        <is>
          <t>Approved by (role)</t>
        </is>
      </c>
      <c r="J13" s="6" t="inlineStr">
        <is>
          <t>Allowability note</t>
        </is>
      </c>
    </row>
    <row r="14">
      <c r="A14" s="22" t="n">
        <v>46387</v>
      </c>
      <c r="B14" s="8" t="inlineStr">
        <is>
          <t>Payroll registers, October to December</t>
        </is>
      </c>
      <c r="C14" s="8" t="inlineStr">
        <is>
          <t>Quarterly salary charge for the youth coordinator and a part-time instructor</t>
        </is>
      </c>
      <c r="D14" s="8" t="inlineStr">
        <is>
          <t>Personnel</t>
        </is>
      </c>
      <c r="E14" s="41" t="n">
        <v>8800</v>
      </c>
      <c r="F14" s="8" t="inlineStr">
        <is>
          <t>Subaward, federal funds</t>
        </is>
      </c>
      <c r="G14" s="8" t="inlineStr">
        <is>
          <t>PR-2026-Q4</t>
        </is>
      </c>
      <c r="H14" s="8" t="inlineStr">
        <is>
          <t>payroll/2026-Q4/register-summary.pdf</t>
        </is>
      </c>
      <c r="I14" s="8" t="inlineStr">
        <is>
          <t>Finance lead</t>
        </is>
      </c>
      <c r="J14" s="8" t="inlineStr">
        <is>
          <t>Distribution supported by monthly activity records for both employees</t>
        </is>
      </c>
    </row>
    <row r="15">
      <c r="A15" s="22" t="n">
        <v>46387</v>
      </c>
      <c r="B15" s="8" t="inlineStr">
        <is>
          <t>Payroll registers, October to December</t>
        </is>
      </c>
      <c r="C15" s="8" t="inlineStr">
        <is>
          <t>Employer-paid benefits on the quarterly salary charge</t>
        </is>
      </c>
      <c r="D15" s="8" t="inlineStr">
        <is>
          <t>Fringe Benefits</t>
        </is>
      </c>
      <c r="E15" s="41" t="n">
        <v>2112</v>
      </c>
      <c r="F15" s="8" t="inlineStr">
        <is>
          <t>Subaward, federal funds</t>
        </is>
      </c>
      <c r="G15" s="8" t="inlineStr">
        <is>
          <t>PR-2026-Q4</t>
        </is>
      </c>
      <c r="H15" s="8" t="inlineStr">
        <is>
          <t>payroll/2026-Q4/fringe-detail.pdf</t>
        </is>
      </c>
      <c r="I15" s="8" t="inlineStr">
        <is>
          <t>Finance lead</t>
        </is>
      </c>
      <c r="J15" s="8" t="inlineStr">
        <is>
          <t>Applied at the organization rate to charged salary only</t>
        </is>
      </c>
    </row>
    <row r="16">
      <c r="A16" s="22" t="n">
        <v>46371</v>
      </c>
      <c r="B16" s="8" t="inlineStr">
        <is>
          <t>Example Training Institute</t>
        </is>
      </c>
      <c r="C16" s="8" t="inlineStr">
        <is>
          <t>First installment for the certified skills training block</t>
        </is>
      </c>
      <c r="D16" s="8" t="inlineStr">
        <is>
          <t>Contractual</t>
        </is>
      </c>
      <c r="E16" s="41" t="n">
        <v>5000</v>
      </c>
      <c r="F16" s="8" t="inlineStr">
        <is>
          <t>Subaward, federal funds</t>
        </is>
      </c>
      <c r="G16" s="8" t="inlineStr">
        <is>
          <t>INV-TI-2210</t>
        </is>
      </c>
      <c r="H16" s="8" t="inlineStr">
        <is>
          <t>contracts/training-institute/invoice-2210.pdf</t>
        </is>
      </c>
      <c r="I16" s="8" t="inlineStr">
        <is>
          <t>Executive director</t>
        </is>
      </c>
      <c r="J16" s="8" t="inlineStr">
        <is>
          <t>Competitively procured, signed contract on file with a deliverable schedule</t>
        </is>
      </c>
    </row>
    <row r="17">
      <c r="A17" s="22" t="n">
        <v>46407</v>
      </c>
      <c r="B17" s="8" t="inlineStr">
        <is>
          <t>Example Office Supply</t>
        </is>
      </c>
      <c r="C17" s="8" t="inlineStr">
        <is>
          <t>Workbooks and consumables for the winter cohort</t>
        </is>
      </c>
      <c r="D17" s="8" t="inlineStr">
        <is>
          <t>Supplies</t>
        </is>
      </c>
      <c r="E17" s="41" t="n">
        <v>980</v>
      </c>
      <c r="F17" s="8" t="inlineStr">
        <is>
          <t>Subaward, federal funds</t>
        </is>
      </c>
      <c r="G17" s="8" t="inlineStr">
        <is>
          <t>INV-5521</t>
        </is>
      </c>
      <c r="H17" s="8" t="inlineStr">
        <is>
          <t>invoices/2027-01/office-supply-5521.pdf</t>
        </is>
      </c>
      <c r="I17" s="8" t="inlineStr">
        <is>
          <t>Program director</t>
        </is>
      </c>
      <c r="J17" s="8" t="inlineStr">
        <is>
          <t>Consumable directly used by the funded cohort</t>
        </is>
      </c>
    </row>
    <row r="18">
      <c r="A18" s="22" t="n">
        <v>46444</v>
      </c>
      <c r="B18" s="8" t="inlineStr">
        <is>
          <t>Participant stipends, winter cohort</t>
        </is>
      </c>
      <c r="C18" s="8" t="inlineStr">
        <is>
          <t>Training stipends paid to 18 participants</t>
        </is>
      </c>
      <c r="D18" s="8" t="inlineStr">
        <is>
          <t>Participant Support Costs</t>
        </is>
      </c>
      <c r="E18" s="41" t="n">
        <v>1800</v>
      </c>
      <c r="F18" s="8" t="inlineStr">
        <is>
          <t>Subaward, federal funds</t>
        </is>
      </c>
      <c r="G18" s="8" t="inlineStr">
        <is>
          <t>STIP-2027-W</t>
        </is>
      </c>
      <c r="H18" s="8" t="inlineStr">
        <is>
          <t>stipends/2027-winter/signed-receipt-log.pdf</t>
        </is>
      </c>
      <c r="I18" s="8" t="inlineStr">
        <is>
          <t>Program director</t>
        </is>
      </c>
      <c r="J18" s="8" t="inlineStr">
        <is>
          <t>Participant support cost, excluded from the indirect base</t>
        </is>
      </c>
    </row>
    <row r="19">
      <c r="A19" s="22" t="n">
        <v>46477</v>
      </c>
      <c r="B19" s="8" t="inlineStr">
        <is>
          <t>Payroll registers, January to March</t>
        </is>
      </c>
      <c r="C19" s="8" t="inlineStr">
        <is>
          <t>Quarterly salary charge for the youth coordinator and instructor</t>
        </is>
      </c>
      <c r="D19" s="8" t="inlineStr">
        <is>
          <t>Personnel</t>
        </is>
      </c>
      <c r="E19" s="41" t="n">
        <v>8800</v>
      </c>
      <c r="F19" s="8" t="inlineStr">
        <is>
          <t>Subaward, federal funds</t>
        </is>
      </c>
      <c r="G19" s="8" t="inlineStr">
        <is>
          <t>PR-2027-Q1</t>
        </is>
      </c>
      <c r="H19" s="8" t="inlineStr">
        <is>
          <t>payroll/2027-Q1/register-summary.pdf</t>
        </is>
      </c>
      <c r="I19" s="8" t="inlineStr">
        <is>
          <t>Finance lead</t>
        </is>
      </c>
      <c r="J19" s="8" t="inlineStr">
        <is>
          <t>Distribution supported by monthly activity records</t>
        </is>
      </c>
    </row>
    <row r="20">
      <c r="A20" s="22" t="n">
        <v>46477</v>
      </c>
      <c r="B20" s="8" t="inlineStr">
        <is>
          <t>Payroll registers, January to March</t>
        </is>
      </c>
      <c r="C20" s="8" t="inlineStr">
        <is>
          <t>Employer-paid benefits on the quarterly salary charge</t>
        </is>
      </c>
      <c r="D20" s="8" t="inlineStr">
        <is>
          <t>Fringe Benefits</t>
        </is>
      </c>
      <c r="E20" s="41" t="n">
        <v>2112</v>
      </c>
      <c r="F20" s="8" t="inlineStr">
        <is>
          <t>Subaward, federal funds</t>
        </is>
      </c>
      <c r="G20" s="8" t="inlineStr">
        <is>
          <t>PR-2027-Q1</t>
        </is>
      </c>
      <c r="H20" s="8" t="inlineStr">
        <is>
          <t>payroll/2027-Q1/fringe-detail.pdf</t>
        </is>
      </c>
      <c r="I20" s="8" t="inlineStr">
        <is>
          <t>Finance lead</t>
        </is>
      </c>
      <c r="J20" s="8" t="inlineStr">
        <is>
          <t>Applied at the organization rate to charged salary only</t>
        </is>
      </c>
    </row>
    <row r="21">
      <c r="A21" s="22" t="n">
        <v>46477</v>
      </c>
      <c r="B21" s="8" t="inlineStr">
        <is>
          <t>Indirect cost allocation, October to March</t>
        </is>
      </c>
      <c r="C21" s="8" t="inlineStr">
        <is>
          <t>De minimis rate applied to the modified total direct cost base for October to March</t>
        </is>
      </c>
      <c r="D21" s="8" t="inlineStr">
        <is>
          <t>Indirect costs (de minimis, 15 percent of MTDC)</t>
        </is>
      </c>
      <c r="E21" s="41" t="n">
        <v>4170.6</v>
      </c>
      <c r="F21" s="8" t="inlineStr">
        <is>
          <t>Subaward, federal funds</t>
        </is>
      </c>
      <c r="G21" s="8" t="inlineStr">
        <is>
          <t>JE-2027-03B</t>
        </is>
      </c>
      <c r="H21" s="8" t="inlineStr">
        <is>
          <t>close/2027-03/indirect-calculation-awardb.xlsx</t>
        </is>
      </c>
      <c r="I21" s="8" t="inlineStr">
        <is>
          <t>Finance lead</t>
        </is>
      </c>
      <c r="J21" s="8" t="inlineStr">
        <is>
          <t>Base excludes participant support costs</t>
        </is>
      </c>
    </row>
    <row r="22">
      <c r="A22" s="22" t="n">
        <v>46491</v>
      </c>
      <c r="B22" s="8" t="inlineStr">
        <is>
          <t>Example Training Institute</t>
        </is>
      </c>
      <c r="C22" s="8" t="inlineStr">
        <is>
          <t>Second installment for the certified skills training block</t>
        </is>
      </c>
      <c r="D22" s="8" t="inlineStr">
        <is>
          <t>Contractual</t>
        </is>
      </c>
      <c r="E22" s="41" t="n">
        <v>5000</v>
      </c>
      <c r="F22" s="8" t="inlineStr">
        <is>
          <t>Subaward, federal funds</t>
        </is>
      </c>
      <c r="G22" s="8" t="inlineStr">
        <is>
          <t>INV-TI-2388</t>
        </is>
      </c>
      <c r="H22" s="8" t="inlineStr">
        <is>
          <t>contracts/training-institute/invoice-2388.pdf</t>
        </is>
      </c>
      <c r="I22" s="8" t="inlineStr">
        <is>
          <t>Executive director</t>
        </is>
      </c>
      <c r="J22" s="8" t="inlineStr">
        <is>
          <t>Paid against the signed deliverable schedule after the winter cohort completed</t>
        </is>
      </c>
    </row>
    <row r="23">
      <c r="A23" s="22" t="n">
        <v>46499</v>
      </c>
      <c r="B23" s="8" t="inlineStr">
        <is>
          <t>Mileage and transit passes</t>
        </is>
      </c>
      <c r="C23" s="8" t="inlineStr">
        <is>
          <t>Participant transport to the employer site visits</t>
        </is>
      </c>
      <c r="D23" s="8" t="inlineStr">
        <is>
          <t>Travel</t>
        </is>
      </c>
      <c r="E23" s="41" t="n">
        <v>520</v>
      </c>
      <c r="F23" s="8" t="inlineStr">
        <is>
          <t>Subaward, federal funds</t>
        </is>
      </c>
      <c r="G23" s="8" t="inlineStr">
        <is>
          <t>EXP-0422</t>
        </is>
      </c>
      <c r="H23" s="8" t="inlineStr">
        <is>
          <t>expenses/2027-04/transit-0422.pdf</t>
        </is>
      </c>
      <c r="I23" s="8" t="inlineStr">
        <is>
          <t>Program director</t>
        </is>
      </c>
      <c r="J23" s="8" t="inlineStr">
        <is>
          <t>Travel in support of the funded activity under the written travel policy</t>
        </is>
      </c>
    </row>
    <row r="24">
      <c r="A24" s="22" t="n">
        <v>46526</v>
      </c>
      <c r="B24" s="8" t="inlineStr">
        <is>
          <t>Participant stipends, spring cohort</t>
        </is>
      </c>
      <c r="C24" s="8" t="inlineStr">
        <is>
          <t>Training stipends paid to 21 participants</t>
        </is>
      </c>
      <c r="D24" s="8" t="inlineStr">
        <is>
          <t>Participant Support Costs</t>
        </is>
      </c>
      <c r="E24" s="41" t="n">
        <v>2100</v>
      </c>
      <c r="F24" s="8" t="inlineStr">
        <is>
          <t>Subaward, federal funds</t>
        </is>
      </c>
      <c r="G24" s="8" t="inlineStr">
        <is>
          <t>STIP-2027-SP</t>
        </is>
      </c>
      <c r="H24" s="8" t="inlineStr">
        <is>
          <t>stipends/2027-spring/signed-receipt-log.pdf</t>
        </is>
      </c>
      <c r="I24" s="8" t="inlineStr">
        <is>
          <t>Program director</t>
        </is>
      </c>
      <c r="J24" s="8" t="inlineStr">
        <is>
          <t>Participant support cost, excluded from the indirect base</t>
        </is>
      </c>
    </row>
    <row r="25">
      <c r="A25" s="22" t="n">
        <v>46536</v>
      </c>
      <c r="B25" s="8" t="inlineStr">
        <is>
          <t>Example Office Supply</t>
        </is>
      </c>
      <c r="C25" s="8" t="inlineStr">
        <is>
          <t>Workbooks and consumables for the spring cohort</t>
        </is>
      </c>
      <c r="D25" s="8" t="inlineStr">
        <is>
          <t>Supplies</t>
        </is>
      </c>
      <c r="E25" s="41" t="n">
        <v>1240</v>
      </c>
      <c r="F25" s="8" t="inlineStr">
        <is>
          <t>Subaward, federal funds</t>
        </is>
      </c>
      <c r="G25" s="8" t="inlineStr">
        <is>
          <t>INV-6104</t>
        </is>
      </c>
      <c r="H25" s="8" t="inlineStr">
        <is>
          <t>invoices/2027-05/office-supply-6104.pdf</t>
        </is>
      </c>
      <c r="I25" s="8" t="inlineStr">
        <is>
          <t>Program director</t>
        </is>
      </c>
      <c r="J25" s="8" t="inlineStr">
        <is>
          <t>Consumable directly used by the funded cohort</t>
        </is>
      </c>
    </row>
    <row r="26">
      <c r="A26" s="22" t="n">
        <v>46548</v>
      </c>
      <c r="B26" s="8" t="inlineStr">
        <is>
          <t>Example Print Shop</t>
        </is>
      </c>
      <c r="C26" s="8" t="inlineStr">
        <is>
          <t>Employer partner recruitment materials</t>
        </is>
      </c>
      <c r="D26" s="8" t="inlineStr">
        <is>
          <t>Other Direct Costs</t>
        </is>
      </c>
      <c r="E26" s="41" t="n">
        <v>420</v>
      </c>
      <c r="F26" s="8" t="inlineStr">
        <is>
          <t>Subaward, federal funds</t>
        </is>
      </c>
      <c r="G26" s="8" t="inlineStr">
        <is>
          <t>INV-2402</t>
        </is>
      </c>
      <c r="H26" s="8" t="inlineStr">
        <is>
          <t>invoices/2027-06/print-shop-2402.pdf</t>
        </is>
      </c>
      <c r="I26" s="8" t="inlineStr">
        <is>
          <t>Program director</t>
        </is>
      </c>
      <c r="J26" s="8" t="inlineStr">
        <is>
          <t>Necessary and reasonable cost named in the approved budget</t>
        </is>
      </c>
    </row>
    <row r="27">
      <c r="A27" s="22" t="n">
        <v>46564</v>
      </c>
      <c r="B27" s="8" t="inlineStr">
        <is>
          <t>Mileage, staff</t>
        </is>
      </c>
      <c r="C27" s="8" t="inlineStr">
        <is>
          <t>Travel to three employer partner meetings</t>
        </is>
      </c>
      <c r="D27" s="8" t="inlineStr">
        <is>
          <t>Travel</t>
        </is>
      </c>
      <c r="E27" s="41" t="n">
        <v>610</v>
      </c>
      <c r="F27" s="8" t="inlineStr">
        <is>
          <t>Subaward, federal funds</t>
        </is>
      </c>
      <c r="G27" s="8" t="inlineStr">
        <is>
          <t>EXP-0626</t>
        </is>
      </c>
      <c r="H27" s="8" t="inlineStr">
        <is>
          <t>expenses/2027-06/mileage-0626.pdf</t>
        </is>
      </c>
      <c r="I27" s="8" t="inlineStr">
        <is>
          <t>Program director</t>
        </is>
      </c>
      <c r="J27" s="8" t="inlineStr">
        <is>
          <t>Reimbursed under the written travel policy</t>
        </is>
      </c>
    </row>
    <row r="28">
      <c r="A28" s="22" t="n">
        <v>46568</v>
      </c>
      <c r="B28" s="8" t="inlineStr">
        <is>
          <t>Payroll registers, April to June</t>
        </is>
      </c>
      <c r="C28" s="8" t="inlineStr">
        <is>
          <t>Quarterly salary charge for the youth coordinator and instructor</t>
        </is>
      </c>
      <c r="D28" s="8" t="inlineStr">
        <is>
          <t>Personnel</t>
        </is>
      </c>
      <c r="E28" s="41" t="n">
        <v>8800</v>
      </c>
      <c r="F28" s="8" t="inlineStr">
        <is>
          <t>Subaward, federal funds</t>
        </is>
      </c>
      <c r="G28" s="8" t="inlineStr">
        <is>
          <t>PR-2027-Q2</t>
        </is>
      </c>
      <c r="H28" s="8" t="inlineStr">
        <is>
          <t>payroll/2027-Q2/register-summary.pdf</t>
        </is>
      </c>
      <c r="I28" s="8" t="inlineStr">
        <is>
          <t>Finance lead</t>
        </is>
      </c>
      <c r="J28" s="8" t="inlineStr">
        <is>
          <t>Distribution supported by monthly activity records</t>
        </is>
      </c>
    </row>
    <row r="29">
      <c r="A29" s="22" t="n">
        <v>46568</v>
      </c>
      <c r="B29" s="8" t="inlineStr">
        <is>
          <t>Payroll registers, April to June</t>
        </is>
      </c>
      <c r="C29" s="8" t="inlineStr">
        <is>
          <t>Employer-paid benefits on the quarterly salary charge</t>
        </is>
      </c>
      <c r="D29" s="8" t="inlineStr">
        <is>
          <t>Fringe Benefits</t>
        </is>
      </c>
      <c r="E29" s="41" t="n">
        <v>2112</v>
      </c>
      <c r="F29" s="8" t="inlineStr">
        <is>
          <t>Subaward, federal funds</t>
        </is>
      </c>
      <c r="G29" s="8" t="inlineStr">
        <is>
          <t>PR-2027-Q2</t>
        </is>
      </c>
      <c r="H29" s="8" t="inlineStr">
        <is>
          <t>payroll/2027-Q2/fringe-detail.pdf</t>
        </is>
      </c>
      <c r="I29" s="8" t="inlineStr">
        <is>
          <t>Finance lead</t>
        </is>
      </c>
      <c r="J29" s="8" t="inlineStr">
        <is>
          <t>Applied at the organization rate to charged salary only</t>
        </is>
      </c>
    </row>
    <row r="30">
      <c r="A30" s="22" t="n">
        <v>46568</v>
      </c>
      <c r="B30" s="8" t="inlineStr">
        <is>
          <t>Indirect cost allocation, April to June</t>
        </is>
      </c>
      <c r="C30" s="8" t="inlineStr">
        <is>
          <t>De minimis rate applied to the modified total direct cost base for April to June</t>
        </is>
      </c>
      <c r="D30" s="8" t="inlineStr">
        <is>
          <t>Indirect costs (de minimis, 15 percent of MTDC)</t>
        </is>
      </c>
      <c r="E30" s="41" t="n">
        <v>2805.3</v>
      </c>
      <c r="F30" s="8" t="inlineStr">
        <is>
          <t>Subaward, federal funds</t>
        </is>
      </c>
      <c r="G30" s="8" t="inlineStr">
        <is>
          <t>JE-2027-06B</t>
        </is>
      </c>
      <c r="H30" s="8" t="inlineStr">
        <is>
          <t>close/2027-06/indirect-calculation-awardb.xlsx</t>
        </is>
      </c>
      <c r="I30" s="8" t="inlineStr">
        <is>
          <t>Finance lead</t>
        </is>
      </c>
      <c r="J30" s="8" t="inlineStr">
        <is>
          <t>Base excludes participant support costs</t>
        </is>
      </c>
    </row>
    <row r="31">
      <c r="A31" s="42" t="n"/>
      <c r="B31" s="24" t="n"/>
      <c r="C31" s="24" t="n"/>
      <c r="D31" s="24" t="n"/>
      <c r="E31" s="43" t="n"/>
      <c r="F31" s="24" t="n"/>
      <c r="G31" s="24" t="n"/>
      <c r="H31" s="24" t="n"/>
      <c r="I31" s="24" t="n"/>
      <c r="J31" s="24" t="n"/>
    </row>
    <row r="32">
      <c r="A32" s="42" t="n"/>
      <c r="B32" s="24" t="n"/>
      <c r="C32" s="24" t="n"/>
      <c r="D32" s="24" t="n"/>
      <c r="E32" s="43" t="n"/>
      <c r="F32" s="24" t="n"/>
      <c r="G32" s="24" t="n"/>
      <c r="H32" s="24" t="n"/>
      <c r="I32" s="24" t="n"/>
      <c r="J32" s="24" t="n"/>
    </row>
    <row r="33">
      <c r="A33" s="42" t="n"/>
      <c r="B33" s="24" t="n"/>
      <c r="C33" s="24" t="n"/>
      <c r="D33" s="24" t="n"/>
      <c r="E33" s="43" t="n"/>
      <c r="F33" s="24" t="n"/>
      <c r="G33" s="24" t="n"/>
      <c r="H33" s="24" t="n"/>
      <c r="I33" s="24" t="n"/>
      <c r="J33" s="24" t="n"/>
    </row>
    <row r="34">
      <c r="A34" s="42" t="n"/>
      <c r="B34" s="24" t="n"/>
      <c r="C34" s="24" t="n"/>
      <c r="D34" s="24" t="n"/>
      <c r="E34" s="43" t="n"/>
      <c r="F34" s="24" t="n"/>
      <c r="G34" s="24" t="n"/>
      <c r="H34" s="24" t="n"/>
      <c r="I34" s="24" t="n"/>
      <c r="J34" s="24" t="n"/>
    </row>
    <row r="35">
      <c r="A35" s="42" t="n"/>
      <c r="B35" s="24" t="n"/>
      <c r="C35" s="24" t="n"/>
      <c r="D35" s="24" t="n"/>
      <c r="E35" s="43" t="n"/>
      <c r="F35" s="24" t="n"/>
      <c r="G35" s="24" t="n"/>
      <c r="H35" s="24" t="n"/>
      <c r="I35" s="24" t="n"/>
      <c r="J35" s="24" t="n"/>
    </row>
    <row r="36">
      <c r="A36" s="12" t="inlineStr">
        <is>
          <t>Log total</t>
        </is>
      </c>
      <c r="B36" s="13" t="n"/>
      <c r="C36" s="13" t="n"/>
      <c r="D36" s="13" t="n"/>
      <c r="E36" s="36">
        <f>SUM(E14:E35)</f>
        <v/>
      </c>
      <c r="F36" s="13" t="n"/>
      <c r="G36" s="13" t="n"/>
      <c r="H36" s="13" t="n"/>
      <c r="I36" s="13" t="n"/>
      <c r="J36" s="13" t="inlineStr">
        <is>
          <t>Every row above must name an approved line, an amount, a funding source and the source file that proves it. A row that cannot answer all four is incomplete.</t>
        </is>
      </c>
    </row>
    <row r="37"/>
    <row r="38">
      <c r="A38" s="3" t="inlineStr">
        <is>
          <t>Spending by approved budget line</t>
        </is>
      </c>
      <c r="B38" s="18" t="n"/>
      <c r="C38" s="18" t="n"/>
      <c r="D38" s="18" t="n"/>
      <c r="E38" s="18" t="n"/>
      <c r="F38" s="18" t="n"/>
      <c r="G38" s="18" t="n"/>
      <c r="H38" s="18" t="n"/>
      <c r="I38" s="18" t="n"/>
      <c r="J38" s="18" t="n"/>
    </row>
    <row r="39">
      <c r="A39" s="6" t="inlineStr">
        <is>
          <t>Approved line</t>
        </is>
      </c>
      <c r="B39" s="6" t="inlineStr">
        <is>
          <t>Approved amount</t>
        </is>
      </c>
      <c r="C39" s="6" t="inlineStr">
        <is>
          <t>Spent to date</t>
        </is>
      </c>
      <c r="D39" s="6" t="inlineStr">
        <is>
          <t>Remaining</t>
        </is>
      </c>
      <c r="E39" s="6" t="inlineStr">
        <is>
          <t>Percent used</t>
        </is>
      </c>
      <c r="F39" s="6" t="inlineStr">
        <is>
          <t>Status</t>
        </is>
      </c>
    </row>
    <row r="40">
      <c r="A40" s="7" t="inlineStr">
        <is>
          <t>Personnel</t>
        </is>
      </c>
      <c r="B40" s="43" t="n">
        <v>38000</v>
      </c>
      <c r="C40" s="35">
        <f>SUMIF($D$14:$D$35,$A40,$E$14:$E$35)</f>
        <v/>
      </c>
      <c r="D40" s="35">
        <f>IF(B40="","",B40-C40)</f>
        <v/>
      </c>
      <c r="E40" s="26">
        <f>IF(OR(B40="",B40=0),"",C40/B40)</f>
        <v/>
      </c>
      <c r="F40" s="10">
        <f>IF(B40="","",IF(C40&gt;B40,"Over the approved line",IF(B40=0,"Nothing charged yet",IF(C40/B40&gt;0.9,"Watch, over 90 percent used",IF(C40=0,"Nothing charged yet","Within the approved line")))))</f>
        <v/>
      </c>
    </row>
    <row r="41">
      <c r="A41" s="7" t="inlineStr">
        <is>
          <t>Fringe Benefits</t>
        </is>
      </c>
      <c r="B41" s="43" t="n">
        <v>9120</v>
      </c>
      <c r="C41" s="35">
        <f>SUMIF($D$14:$D$35,$A41,$E$14:$E$35)</f>
        <v/>
      </c>
      <c r="D41" s="35">
        <f>IF(B41="","",B41-C41)</f>
        <v/>
      </c>
      <c r="E41" s="26">
        <f>IF(OR(B41="",B41=0),"",C41/B41)</f>
        <v/>
      </c>
      <c r="F41" s="10">
        <f>IF(B41="","",IF(C41&gt;B41,"Over the approved line",IF(B41=0,"Nothing charged yet",IF(C41/B41&gt;0.9,"Watch, over 90 percent used",IF(C41=0,"Nothing charged yet","Within the approved line")))))</f>
        <v/>
      </c>
    </row>
    <row r="42">
      <c r="A42" s="7" t="inlineStr">
        <is>
          <t>Travel</t>
        </is>
      </c>
      <c r="B42" s="43" t="n">
        <v>2400</v>
      </c>
      <c r="C42" s="35">
        <f>SUMIF($D$14:$D$35,$A42,$E$14:$E$35)</f>
        <v/>
      </c>
      <c r="D42" s="35">
        <f>IF(B42="","",B42-C42)</f>
        <v/>
      </c>
      <c r="E42" s="26">
        <f>IF(OR(B42="",B42=0),"",C42/B42)</f>
        <v/>
      </c>
      <c r="F42" s="10">
        <f>IF(B42="","",IF(C42&gt;B42,"Over the approved line",IF(B42=0,"Nothing charged yet",IF(C42/B42&gt;0.9,"Watch, over 90 percent used",IF(C42=0,"Nothing charged yet","Within the approved line")))))</f>
        <v/>
      </c>
    </row>
    <row r="43">
      <c r="A43" s="7" t="inlineStr">
        <is>
          <t>Supplies</t>
        </is>
      </c>
      <c r="B43" s="43" t="n">
        <v>3500</v>
      </c>
      <c r="C43" s="35">
        <f>SUMIF($D$14:$D$35,$A43,$E$14:$E$35)</f>
        <v/>
      </c>
      <c r="D43" s="35">
        <f>IF(B43="","",B43-C43)</f>
        <v/>
      </c>
      <c r="E43" s="26">
        <f>IF(OR(B43="",B43=0),"",C43/B43)</f>
        <v/>
      </c>
      <c r="F43" s="10">
        <f>IF(B43="","",IF(C43&gt;B43,"Over the approved line",IF(B43=0,"Nothing charged yet",IF(C43/B43&gt;0.9,"Watch, over 90 percent used",IF(C43=0,"Nothing charged yet","Within the approved line")))))</f>
        <v/>
      </c>
    </row>
    <row r="44">
      <c r="A44" s="7" t="inlineStr">
        <is>
          <t>Contractual</t>
        </is>
      </c>
      <c r="B44" s="43" t="n">
        <v>15000</v>
      </c>
      <c r="C44" s="35">
        <f>SUMIF($D$14:$D$35,$A44,$E$14:$E$35)</f>
        <v/>
      </c>
      <c r="D44" s="35">
        <f>IF(B44="","",B44-C44)</f>
        <v/>
      </c>
      <c r="E44" s="26">
        <f>IF(OR(B44="",B44=0),"",C44/B44)</f>
        <v/>
      </c>
      <c r="F44" s="10">
        <f>IF(B44="","",IF(C44&gt;B44,"Over the approved line",IF(B44=0,"Nothing charged yet",IF(C44/B44&gt;0.9,"Watch, over 90 percent used",IF(C44=0,"Nothing charged yet","Within the approved line")))))</f>
        <v/>
      </c>
    </row>
    <row r="45">
      <c r="A45" s="7" t="inlineStr">
        <is>
          <t>Participant Support Costs</t>
        </is>
      </c>
      <c r="B45" s="43" t="n">
        <v>9000</v>
      </c>
      <c r="C45" s="35">
        <f>SUMIF($D$14:$D$35,$A45,$E$14:$E$35)</f>
        <v/>
      </c>
      <c r="D45" s="35">
        <f>IF(B45="","",B45-C45)</f>
        <v/>
      </c>
      <c r="E45" s="26">
        <f>IF(OR(B45="",B45=0),"",C45/B45)</f>
        <v/>
      </c>
      <c r="F45" s="10">
        <f>IF(B45="","",IF(C45&gt;B45,"Over the approved line",IF(B45=0,"Nothing charged yet",IF(C45/B45&gt;0.9,"Watch, over 90 percent used",IF(C45=0,"Nothing charged yet","Within the approved line")))))</f>
        <v/>
      </c>
    </row>
    <row r="46">
      <c r="A46" s="7" t="inlineStr">
        <is>
          <t>Other Direct Costs</t>
        </is>
      </c>
      <c r="B46" s="43" t="n">
        <v>2800</v>
      </c>
      <c r="C46" s="35">
        <f>SUMIF($D$14:$D$35,$A46,$E$14:$E$35)</f>
        <v/>
      </c>
      <c r="D46" s="35">
        <f>IF(B46="","",B46-C46)</f>
        <v/>
      </c>
      <c r="E46" s="26">
        <f>IF(OR(B46="",B46=0),"",C46/B46)</f>
        <v/>
      </c>
      <c r="F46" s="10">
        <f>IF(B46="","",IF(C46&gt;B46,"Over the approved line",IF(B46=0,"Nothing charged yet",IF(C46/B46&gt;0.9,"Watch, over 90 percent used",IF(C46=0,"Nothing charged yet","Within the approved line")))))</f>
        <v/>
      </c>
    </row>
    <row r="47">
      <c r="A47" s="7" t="inlineStr">
        <is>
          <t>Indirect costs (de minimis, 15 percent of MTDC)</t>
        </is>
      </c>
      <c r="B47" s="35">
        <f>ROUND((SUM(B40:B46)-B45)*0.15,0)</f>
        <v/>
      </c>
      <c r="C47" s="35">
        <f>SUMIF($D$14:$D$35,$A47,$E$14:$E$35)</f>
        <v/>
      </c>
      <c r="D47" s="35">
        <f>IF(B47="","",B47-C47)</f>
        <v/>
      </c>
      <c r="E47" s="26">
        <f>IF(OR(B47="",B47=0),"",C47/B47)</f>
        <v/>
      </c>
      <c r="F47" s="10">
        <f>IF(B47="","",IF(C47&gt;B47,"Over the approved line",IF(B47=0,"Nothing charged yet",IF(C47/B47&gt;0.9,"Watch, over 90 percent used",IF(C47=0,"Nothing charged yet","Within the approved line")))))</f>
        <v/>
      </c>
    </row>
    <row r="48">
      <c r="A48" s="12" t="inlineStr">
        <is>
          <t>TOTAL</t>
        </is>
      </c>
      <c r="B48" s="36">
        <f>SUM(B40:B47)</f>
        <v/>
      </c>
      <c r="C48" s="36">
        <f>SUM(C40:C47)</f>
        <v/>
      </c>
      <c r="D48" s="36">
        <f>B48-C48</f>
        <v/>
      </c>
      <c r="E48" s="27">
        <f>IF(B48=0,"",C48/B48)</f>
        <v/>
      </c>
      <c r="F48" s="28">
        <f>IF(B48=0,"",IF(C48&gt;B48,"Award overspent","Within the award"))</f>
        <v/>
      </c>
    </row>
    <row r="49">
      <c r="A49" s="15" t="inlineStr">
        <is>
          <t>Tie-out check</t>
        </is>
      </c>
      <c r="B49" s="29">
        <f>IF(ROUND(C48-E36,2)=0,"Balanced","Check, a transaction is coded to a line that is not in the list above")</f>
        <v/>
      </c>
      <c r="D49" s="17" t="inlineStr">
        <is>
          <t>The category subtotals are SUMIF formulas reading the log. If they no longer equal the log total, a row carries a category name that does not match an approved line.</t>
        </is>
      </c>
    </row>
    <row r="50">
      <c r="A50" s="15" t="inlineStr">
        <is>
          <t>Lines over the approved amount</t>
        </is>
      </c>
      <c r="B50" s="16">
        <f>COUNTIF(F40:F47,"Over the approved line")</f>
        <v/>
      </c>
      <c r="D50" s="17" t="inlineStr">
        <is>
          <t>A cost allocable to this award may not be charged to another award to overcome a fund deficiency. Fix an overspend here, not by moving it elsewhere.</t>
        </is>
      </c>
    </row>
    <row r="51"/>
    <row r="52">
      <c r="A52" s="3" t="inlineStr">
        <is>
          <t>Change log, the audit trail behind the numbers</t>
        </is>
      </c>
      <c r="B52" s="18" t="n"/>
      <c r="C52" s="18" t="n"/>
      <c r="D52" s="18" t="n"/>
      <c r="E52" s="18" t="n"/>
      <c r="F52" s="18" t="n"/>
    </row>
    <row r="53">
      <c r="A53" s="6" t="inlineStr">
        <is>
          <t>Date</t>
        </is>
      </c>
      <c r="B53" s="6" t="inlineStr">
        <is>
          <t>Editor (role)</t>
        </is>
      </c>
      <c r="C53" s="6" t="inlineStr">
        <is>
          <t>Row or cell changed</t>
        </is>
      </c>
      <c r="D53" s="6" t="inlineStr">
        <is>
          <t>Old value</t>
        </is>
      </c>
      <c r="E53" s="6" t="inlineStr">
        <is>
          <t>New value</t>
        </is>
      </c>
      <c r="F53" s="6" t="inlineStr">
        <is>
          <t>Reason</t>
        </is>
      </c>
    </row>
    <row r="54">
      <c r="A54" s="22" t="n">
        <v>46418</v>
      </c>
      <c r="B54" s="8" t="inlineStr">
        <is>
          <t>Finance lead</t>
        </is>
      </c>
      <c r="C54" s="8" t="inlineStr">
        <is>
          <t>Funding source on the December training installment</t>
        </is>
      </c>
      <c r="D54" s="8" t="inlineStr">
        <is>
          <t>Unrestricted</t>
        </is>
      </c>
      <c r="E54" s="8" t="inlineStr">
        <is>
          <t>Subaward, federal funds</t>
        </is>
      </c>
      <c r="F54" s="8" t="inlineStr">
        <is>
          <t>Entered against the wrong funding source at first pass. Corrected before the December close.</t>
        </is>
      </c>
    </row>
    <row r="55">
      <c r="A55" s="22" t="n">
        <v>46507</v>
      </c>
      <c r="B55" s="8" t="inlineStr">
        <is>
          <t>Preparer</t>
        </is>
      </c>
      <c r="C55" s="8" t="inlineStr">
        <is>
          <t>Source file name on the winter stipend row</t>
        </is>
      </c>
      <c r="D55" s="8" t="inlineStr">
        <is>
          <t>Blank</t>
        </is>
      </c>
      <c r="E55" s="8" t="inlineStr">
        <is>
          <t>stipends/2027-winter/signed-receipt-log.pdf</t>
        </is>
      </c>
      <c r="F55" s="8" t="inlineStr">
        <is>
          <t>Row failed the source completeness check at close. The signed log was filed and the reference added.</t>
        </is>
      </c>
    </row>
    <row r="56">
      <c r="A56" s="42" t="n"/>
      <c r="B56" s="24" t="n"/>
      <c r="C56" s="24" t="n"/>
      <c r="D56" s="24" t="n"/>
      <c r="E56" s="24" t="n"/>
      <c r="F56" s="24" t="n"/>
    </row>
    <row r="57">
      <c r="A57" s="42" t="n"/>
      <c r="B57" s="24" t="n"/>
      <c r="C57" s="24" t="n"/>
      <c r="D57" s="24" t="n"/>
      <c r="E57" s="24" t="n"/>
      <c r="F57" s="24" t="n"/>
    </row>
    <row r="58">
      <c r="A58" s="42" t="n"/>
      <c r="B58" s="24" t="n"/>
      <c r="C58" s="24" t="n"/>
      <c r="D58" s="24" t="n"/>
      <c r="E58" s="24" t="n"/>
      <c r="F58" s="24" t="n"/>
    </row>
    <row r="59">
      <c r="A59" s="15" t="inlineStr">
        <is>
          <t>Entries recorded in this change log</t>
        </is>
      </c>
      <c r="B59" s="16">
        <f>COUNTA(A54:A58)</f>
        <v/>
      </c>
    </row>
    <row r="60">
      <c r="A60" s="17" t="inlineStr">
        <is>
          <t>Lock each month once it is reconciled. A correction after that posts as a new dated row with a reversal reference, never as an overwrite of history.</t>
        </is>
      </c>
    </row>
    <row r="61"/>
    <row r="62">
      <c r="A62" s="5" t="inlineStr">
        <is>
          <t>Source: https://www.grantcue.com/blog/grant-expenditure-tracking-spreadsheet | GrantCue</t>
        </is>
      </c>
    </row>
  </sheetData>
  <conditionalFormatting sqref="F40:F47">
    <cfRule type="expression" priority="1" dxfId="0" stopIfTrue="0">
      <formula>$F40="Over the approved line"</formula>
    </cfRule>
    <cfRule type="expression" priority="2" dxfId="2" stopIfTrue="0">
      <formula>LEFT($F40,5)="Watch"</formula>
    </cfRule>
  </conditionalFormatting>
  <conditionalFormatting sqref="F48">
    <cfRule type="expression" priority="3" dxfId="0" stopIfTrue="0">
      <formula>$F$48="Award overspent"</formula>
    </cfRule>
  </conditionalFormatting>
  <conditionalFormatting sqref="B49">
    <cfRule type="expression" priority="4" dxfId="0" stopIfTrue="0">
      <formula>LEFT($B$49,5)="Check"</formula>
    </cfRule>
  </conditionalFormatting>
  <conditionalFormatting sqref="B50">
    <cfRule type="expression" priority="5" dxfId="0" stopIfTrue="0">
      <formula>$B$50&gt;0</formula>
    </cfRule>
  </conditionalFormatting>
  <dataValidations count="4">
    <dataValidation sqref="A14:A35 A54:A58 B11 E5:E7 E11" showDropDown="0" showInputMessage="0" showErrorMessage="1" allowBlank="1" errorTitle="Date" error="Enter a date, for example 2027-06-30." type="date" errorStyle="stop" operator="greaterThanOrEqual">
      <formula1>36526</formula1>
    </dataValidation>
    <dataValidation sqref="E14:E35" showDropDown="0" showInputMessage="0" showErrorMessage="1" allowBlank="1" errorTitle="Amount" error="Enter the amount as a number with no $ sign. A reversal can be negative." type="decimal" errorStyle="stop" operator="between">
      <formula1>-1000000000</formula1>
      <formula2>1000000000</formula2>
    </dataValidation>
    <dataValidation sqref="D14:D35" showDropDown="0" showInputMessage="0" showErrorMessage="1" allowBlank="1" errorTitle="Approved line" error="Choose an approved line from the Spending by approved budget line block below. A category typed any other way will not roll up." type="list" errorStyle="stop">
      <formula1>$A$40:$A$47</formula1>
    </dataValidation>
    <dataValidation sqref="B40:B46" showDropDown="0" showInputMessage="0" showErrorMessage="1" allowBlank="1" errorTitle="Approved amount" error="Enter the approved amount as a number with no $ sign." type="decimal" errorStyle="stop" operator="greaterThanOrEqual">
      <formula1>0</formula1>
    </dataValidation>
  </dataValidations>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55"/>
  <sheetViews>
    <sheetView workbookViewId="0">
      <pane ySplit="13" topLeftCell="A14" activePane="bottomLeft" state="frozen"/>
      <selection pane="bottomLeft" activeCell="A1" sqref="A1"/>
    </sheetView>
  </sheetViews>
  <sheetFormatPr baseColWidth="8" defaultRowHeight="15"/>
  <cols>
    <col width="22" customWidth="1" min="1" max="1"/>
    <col width="30" customWidth="1" min="2" max="2"/>
    <col width="34" customWidth="1" min="3" max="3"/>
    <col width="28" customWidth="1" min="4" max="4"/>
    <col width="15" customWidth="1" min="5" max="5"/>
    <col width="24" customWidth="1" min="6" max="6"/>
    <col width="20" customWidth="1" min="7" max="7"/>
    <col width="34" customWidth="1" min="8" max="8"/>
    <col width="20" customWidth="1" min="9" max="9"/>
    <col width="44" customWidth="1" min="10" max="10"/>
  </cols>
  <sheetData>
    <row r="1">
      <c r="A1" s="37" t="inlineStr">
        <is>
          <t>Award C, Food Access Partnership</t>
        </is>
      </c>
    </row>
    <row r="2">
      <c r="A2" s="34" t="inlineStr">
        <is>
          <t>Illustrative figures, not data from a real organization. Every award tab in this workbook carries the same blocks in the same order, so a new colleague can read any tab without a tour.</t>
        </is>
      </c>
    </row>
    <row r="3"/>
    <row r="4">
      <c r="A4" s="3" t="inlineStr">
        <is>
          <t>Award identity</t>
        </is>
      </c>
      <c r="B4" s="18" t="n"/>
      <c r="C4" s="18" t="n"/>
      <c r="D4" s="18" t="n"/>
      <c r="E4" s="18" t="n"/>
      <c r="F4" s="18" t="n"/>
      <c r="G4" s="18" t="n"/>
      <c r="H4" s="18" t="n"/>
      <c r="I4" s="18" t="n"/>
      <c r="J4" s="18" t="n"/>
    </row>
    <row r="5">
      <c r="A5" s="15" t="inlineStr">
        <is>
          <t>Funder</t>
        </is>
      </c>
      <c r="B5" s="38" t="inlineStr">
        <is>
          <t>Example Regional Community Foundation</t>
        </is>
      </c>
      <c r="D5" s="15" t="inlineStr">
        <is>
          <t>Period of performance start</t>
        </is>
      </c>
      <c r="E5" s="20" t="n">
        <v>46447</v>
      </c>
    </row>
    <row r="6">
      <c r="A6" s="15" t="inlineStr">
        <is>
          <t>Program name</t>
        </is>
      </c>
      <c r="B6" s="38" t="inlineStr">
        <is>
          <t>Food Access Partnership</t>
        </is>
      </c>
      <c r="D6" s="15" t="inlineStr">
        <is>
          <t>Period of performance end</t>
        </is>
      </c>
      <c r="E6" s="20" t="n">
        <v>46812</v>
      </c>
    </row>
    <row r="7">
      <c r="A7" s="15" t="inlineStr">
        <is>
          <t>Award or grant reference</t>
        </is>
      </c>
      <c r="B7" s="38" t="inlineStr">
        <is>
          <t>Grant reference FDN-2027-0311 from the award letter</t>
        </is>
      </c>
      <c r="D7" s="15" t="inlineStr">
        <is>
          <t>As-of date</t>
        </is>
      </c>
      <c r="E7" s="20" t="n">
        <v>46568</v>
      </c>
    </row>
    <row r="8">
      <c r="A8" s="15" t="inlineStr">
        <is>
          <t>Assistance Listing</t>
        </is>
      </c>
      <c r="B8" s="38" t="inlineStr">
        <is>
          <t>Not applicable, private foundation award</t>
        </is>
      </c>
      <c r="D8" s="15" t="inlineStr">
        <is>
          <t>Reporting cadence</t>
        </is>
      </c>
      <c r="E8" s="38" t="inlineStr">
        <is>
          <t>One interim report at six months and a final report at the end of the grant term</t>
        </is>
      </c>
    </row>
    <row r="9">
      <c r="A9" s="15" t="inlineStr">
        <is>
          <t>Approved total</t>
        </is>
      </c>
      <c r="B9" s="39">
        <f>B41</f>
        <v/>
      </c>
      <c r="D9" s="15" t="inlineStr">
        <is>
          <t>Payment method</t>
        </is>
      </c>
      <c r="E9" s="38" t="inlineStr">
        <is>
          <t>Advance, paid in two installments</t>
        </is>
      </c>
    </row>
    <row r="10">
      <c r="A10" s="15" t="inlineStr">
        <is>
          <t>Spent to date</t>
        </is>
      </c>
      <c r="B10" s="39">
        <f>C41</f>
        <v/>
      </c>
      <c r="D10" s="15" t="inlineStr">
        <is>
          <t>Approvals contact (role)</t>
        </is>
      </c>
      <c r="E10" s="38" t="inlineStr">
        <is>
          <t>Program officer at the foundation, contacted through the executive director</t>
        </is>
      </c>
    </row>
    <row r="11">
      <c r="A11" s="15" t="inlineStr">
        <is>
          <t>Next draw or invoice</t>
        </is>
      </c>
      <c r="B11" s="20" t="n">
        <v>46631</v>
      </c>
      <c r="D11" s="15" t="inlineStr">
        <is>
          <t>Next report due</t>
        </is>
      </c>
      <c r="E11" s="20" t="n">
        <v>46645</v>
      </c>
    </row>
    <row r="12">
      <c r="A12" s="40" t="inlineStr">
        <is>
          <t>Transaction log, one row per transaction</t>
        </is>
      </c>
      <c r="B12" s="18" t="n"/>
      <c r="C12" s="18" t="n"/>
      <c r="D12" s="18" t="n"/>
      <c r="E12" s="18" t="n"/>
      <c r="F12" s="18" t="n"/>
      <c r="G12" s="18" t="n"/>
      <c r="H12" s="18" t="n"/>
      <c r="I12" s="18" t="n"/>
      <c r="J12" s="18" t="n"/>
    </row>
    <row r="13">
      <c r="A13" s="6" t="inlineStr">
        <is>
          <t>Date paid</t>
        </is>
      </c>
      <c r="B13" s="6" t="inlineStr">
        <is>
          <t>Vendor or payee</t>
        </is>
      </c>
      <c r="C13" s="6" t="inlineStr">
        <is>
          <t>Purpose</t>
        </is>
      </c>
      <c r="D13" s="6" t="inlineStr">
        <is>
          <t>Approved line (category)</t>
        </is>
      </c>
      <c r="E13" s="6" t="inlineStr">
        <is>
          <t>Amount</t>
        </is>
      </c>
      <c r="F13" s="6" t="inlineStr">
        <is>
          <t>Funding source</t>
        </is>
      </c>
      <c r="G13" s="6" t="inlineStr">
        <is>
          <t>Payment reference</t>
        </is>
      </c>
      <c r="H13" s="6" t="inlineStr">
        <is>
          <t>Source file name</t>
        </is>
      </c>
      <c r="I13" s="6" t="inlineStr">
        <is>
          <t>Approved by (role)</t>
        </is>
      </c>
      <c r="J13" s="6" t="inlineStr">
        <is>
          <t>Allowability note</t>
        </is>
      </c>
    </row>
    <row r="14">
      <c r="A14" s="22" t="n">
        <v>46477</v>
      </c>
      <c r="B14" s="8" t="inlineStr">
        <is>
          <t>Payroll register, March</t>
        </is>
      </c>
      <c r="C14" s="8" t="inlineStr">
        <is>
          <t>Salary charge for the food access coordinator</t>
        </is>
      </c>
      <c r="D14" s="8" t="inlineStr">
        <is>
          <t>Personnel</t>
        </is>
      </c>
      <c r="E14" s="41" t="n">
        <v>1750</v>
      </c>
      <c r="F14" s="8" t="inlineStr">
        <is>
          <t>Foundation award</t>
        </is>
      </c>
      <c r="G14" s="8" t="inlineStr">
        <is>
          <t>PR-2027-03C</t>
        </is>
      </c>
      <c r="H14" s="8" t="inlineStr">
        <is>
          <t>payroll/2027-03/register.pdf</t>
        </is>
      </c>
      <c r="I14" s="8" t="inlineStr">
        <is>
          <t>Finance lead</t>
        </is>
      </c>
      <c r="J14" s="8" t="inlineStr">
        <is>
          <t>Effort supported by a signed monthly activity record</t>
        </is>
      </c>
    </row>
    <row r="15">
      <c r="A15" s="22" t="n">
        <v>46477</v>
      </c>
      <c r="B15" s="8" t="inlineStr">
        <is>
          <t>Payroll register, March</t>
        </is>
      </c>
      <c r="C15" s="8" t="inlineStr">
        <is>
          <t>Employer-paid benefits on the salary charged above</t>
        </is>
      </c>
      <c r="D15" s="8" t="inlineStr">
        <is>
          <t>Fringe Benefits</t>
        </is>
      </c>
      <c r="E15" s="41" t="n">
        <v>420</v>
      </c>
      <c r="F15" s="8" t="inlineStr">
        <is>
          <t>Foundation award</t>
        </is>
      </c>
      <c r="G15" s="8" t="inlineStr">
        <is>
          <t>PR-2027-03C</t>
        </is>
      </c>
      <c r="H15" s="8" t="inlineStr">
        <is>
          <t>payroll/2027-03/fringe-detail.pdf</t>
        </is>
      </c>
      <c r="I15" s="8" t="inlineStr">
        <is>
          <t>Finance lead</t>
        </is>
      </c>
      <c r="J15" s="8" t="inlineStr">
        <is>
          <t>Applied at the organization rate to charged salary only</t>
        </is>
      </c>
    </row>
    <row r="16">
      <c r="A16" s="22" t="n">
        <v>46485</v>
      </c>
      <c r="B16" s="8" t="inlineStr">
        <is>
          <t>Example Regional Food Wholesaler</t>
        </is>
      </c>
      <c r="C16" s="8" t="inlineStr">
        <is>
          <t>First bulk food order for the April and May distributions</t>
        </is>
      </c>
      <c r="D16" s="8" t="inlineStr">
        <is>
          <t>Food purchase</t>
        </is>
      </c>
      <c r="E16" s="41" t="n">
        <v>1480</v>
      </c>
      <c r="F16" s="8" t="inlineStr">
        <is>
          <t>Foundation award</t>
        </is>
      </c>
      <c r="G16" s="8" t="inlineStr">
        <is>
          <t>INV-FW-7712</t>
        </is>
      </c>
      <c r="H16" s="8" t="inlineStr">
        <is>
          <t>invoices/2027-04/food-wholesaler-7712.pdf</t>
        </is>
      </c>
      <c r="I16" s="8" t="inlineStr">
        <is>
          <t>Program director</t>
        </is>
      </c>
      <c r="J16" s="8" t="inlineStr">
        <is>
          <t>Directly benefits the funded distribution and is named in the award letter budget</t>
        </is>
      </c>
    </row>
    <row r="17">
      <c r="A17" s="22" t="n">
        <v>46501</v>
      </c>
      <c r="B17" s="8" t="inlineStr">
        <is>
          <t>Example Cold Chain Transport</t>
        </is>
      </c>
      <c r="C17" s="8" t="inlineStr">
        <is>
          <t>Refrigerated delivery to four distribution sites</t>
        </is>
      </c>
      <c r="D17" s="8" t="inlineStr">
        <is>
          <t>Transportation and delivery</t>
        </is>
      </c>
      <c r="E17" s="41" t="n">
        <v>385</v>
      </c>
      <c r="F17" s="8" t="inlineStr">
        <is>
          <t>Foundation award</t>
        </is>
      </c>
      <c r="G17" s="8" t="inlineStr">
        <is>
          <t>INV-CC-3390</t>
        </is>
      </c>
      <c r="H17" s="8" t="inlineStr">
        <is>
          <t>invoices/2027-04/cold-chain-3390.pdf</t>
        </is>
      </c>
      <c r="I17" s="8" t="inlineStr">
        <is>
          <t>Program director</t>
        </is>
      </c>
      <c r="J17" s="8" t="inlineStr">
        <is>
          <t>Delivery cost tied to the April distribution</t>
        </is>
      </c>
    </row>
    <row r="18">
      <c r="A18" s="22" t="n">
        <v>46513</v>
      </c>
      <c r="B18" s="8" t="inlineStr">
        <is>
          <t>Example Regional Food Wholesaler</t>
        </is>
      </c>
      <c r="C18" s="8" t="inlineStr">
        <is>
          <t>Second bulk food order</t>
        </is>
      </c>
      <c r="D18" s="8" t="inlineStr">
        <is>
          <t>Food purchase</t>
        </is>
      </c>
      <c r="E18" s="41" t="n">
        <v>1620</v>
      </c>
      <c r="F18" s="8" t="inlineStr">
        <is>
          <t>Foundation award</t>
        </is>
      </c>
      <c r="G18" s="8" t="inlineStr">
        <is>
          <t>INV-FW-7904</t>
        </is>
      </c>
      <c r="H18" s="8" t="inlineStr">
        <is>
          <t>invoices/2027-05/food-wholesaler-7904.pdf</t>
        </is>
      </c>
      <c r="I18" s="8" t="inlineStr">
        <is>
          <t>Program director</t>
        </is>
      </c>
      <c r="J18" s="8" t="inlineStr">
        <is>
          <t>Directly benefits the funded distribution</t>
        </is>
      </c>
    </row>
    <row r="19">
      <c r="A19" s="22" t="n">
        <v>46522</v>
      </c>
      <c r="B19" s="8" t="inlineStr">
        <is>
          <t>Example Packaging Supply</t>
        </is>
      </c>
      <c r="C19" s="8" t="inlineStr">
        <is>
          <t>Reusable crates and labels for the distribution sites</t>
        </is>
      </c>
      <c r="D19" s="8" t="inlineStr">
        <is>
          <t>Supplies</t>
        </is>
      </c>
      <c r="E19" s="41" t="n">
        <v>520</v>
      </c>
      <c r="F19" s="8" t="inlineStr">
        <is>
          <t>Foundation award</t>
        </is>
      </c>
      <c r="G19" s="8" t="inlineStr">
        <is>
          <t>INV-PS-1180</t>
        </is>
      </c>
      <c r="H19" s="8" t="inlineStr">
        <is>
          <t>invoices/2027-05/packaging-supply-1180.pdf</t>
        </is>
      </c>
      <c r="I19" s="8" t="inlineStr">
        <is>
          <t>Program director</t>
        </is>
      </c>
      <c r="J19" s="8" t="inlineStr">
        <is>
          <t>Consumable and low-value equipment used only by this program</t>
        </is>
      </c>
    </row>
    <row r="20">
      <c r="A20" s="22" t="n">
        <v>46536</v>
      </c>
      <c r="B20" s="8" t="inlineStr">
        <is>
          <t>Example Cold Chain Transport</t>
        </is>
      </c>
      <c r="C20" s="8" t="inlineStr">
        <is>
          <t>Refrigerated delivery to four distribution sites</t>
        </is>
      </c>
      <c r="D20" s="8" t="inlineStr">
        <is>
          <t>Transportation and delivery</t>
        </is>
      </c>
      <c r="E20" s="41" t="n">
        <v>385</v>
      </c>
      <c r="F20" s="8" t="inlineStr">
        <is>
          <t>Foundation award</t>
        </is>
      </c>
      <c r="G20" s="8" t="inlineStr">
        <is>
          <t>INV-CC-3466</t>
        </is>
      </c>
      <c r="H20" s="8" t="inlineStr">
        <is>
          <t>invoices/2027-05/cold-chain-3466.pdf</t>
        </is>
      </c>
      <c r="I20" s="8" t="inlineStr">
        <is>
          <t>Program director</t>
        </is>
      </c>
      <c r="J20" s="8" t="inlineStr">
        <is>
          <t>Delivery cost tied to the May distribution</t>
        </is>
      </c>
    </row>
    <row r="21">
      <c r="A21" s="22" t="n">
        <v>46548</v>
      </c>
      <c r="B21" s="8" t="inlineStr">
        <is>
          <t>Example Regional Food Wholesaler</t>
        </is>
      </c>
      <c r="C21" s="8" t="inlineStr">
        <is>
          <t>Third bulk food order</t>
        </is>
      </c>
      <c r="D21" s="8" t="inlineStr">
        <is>
          <t>Food purchase</t>
        </is>
      </c>
      <c r="E21" s="41" t="n">
        <v>1390</v>
      </c>
      <c r="F21" s="8" t="inlineStr">
        <is>
          <t>Foundation award</t>
        </is>
      </c>
      <c r="G21" s="8" t="inlineStr">
        <is>
          <t>INV-FW-8051</t>
        </is>
      </c>
      <c r="H21" s="8" t="inlineStr">
        <is>
          <t>invoices/2027-06/food-wholesaler-8051.pdf</t>
        </is>
      </c>
      <c r="I21" s="8" t="inlineStr">
        <is>
          <t>Program director</t>
        </is>
      </c>
      <c r="J21" s="8" t="inlineStr">
        <is>
          <t>Directly benefits the funded distribution</t>
        </is>
      </c>
    </row>
    <row r="22">
      <c r="A22" s="22" t="n">
        <v>46568</v>
      </c>
      <c r="B22" s="8" t="inlineStr">
        <is>
          <t>Payroll register, June</t>
        </is>
      </c>
      <c r="C22" s="8" t="inlineStr">
        <is>
          <t>Salary charge for the food access coordinator</t>
        </is>
      </c>
      <c r="D22" s="8" t="inlineStr">
        <is>
          <t>Personnel</t>
        </is>
      </c>
      <c r="E22" s="41" t="n">
        <v>1750</v>
      </c>
      <c r="F22" s="8" t="inlineStr">
        <is>
          <t>Foundation award</t>
        </is>
      </c>
      <c r="G22" s="8" t="inlineStr">
        <is>
          <t>PR-2027-06C</t>
        </is>
      </c>
      <c r="H22" s="8" t="inlineStr">
        <is>
          <t>payroll/2027-06/register.pdf</t>
        </is>
      </c>
      <c r="I22" s="8" t="inlineStr">
        <is>
          <t>Finance lead</t>
        </is>
      </c>
      <c r="J22" s="8" t="inlineStr">
        <is>
          <t>Effort supported by a signed monthly activity record</t>
        </is>
      </c>
    </row>
    <row r="23">
      <c r="A23" s="22" t="n">
        <v>46568</v>
      </c>
      <c r="B23" s="8" t="inlineStr">
        <is>
          <t>Payroll register, June</t>
        </is>
      </c>
      <c r="C23" s="8" t="inlineStr">
        <is>
          <t>Employer-paid benefits on the salary charged above</t>
        </is>
      </c>
      <c r="D23" s="8" t="inlineStr">
        <is>
          <t>Fringe Benefits</t>
        </is>
      </c>
      <c r="E23" s="41" t="n">
        <v>420</v>
      </c>
      <c r="F23" s="8" t="inlineStr">
        <is>
          <t>Foundation award</t>
        </is>
      </c>
      <c r="G23" s="8" t="inlineStr">
        <is>
          <t>PR-2027-06C</t>
        </is>
      </c>
      <c r="H23" s="8" t="inlineStr">
        <is>
          <t>payroll/2027-06/fringe-detail.pdf</t>
        </is>
      </c>
      <c r="I23" s="8" t="inlineStr">
        <is>
          <t>Finance lead</t>
        </is>
      </c>
      <c r="J23" s="8" t="inlineStr">
        <is>
          <t>Applied at the organization rate to charged salary only</t>
        </is>
      </c>
    </row>
    <row r="24">
      <c r="A24" s="22" t="n">
        <v>46568</v>
      </c>
      <c r="B24" s="8" t="inlineStr">
        <is>
          <t>Administrative cost allocation, first period</t>
        </is>
      </c>
      <c r="C24" s="8" t="inlineStr">
        <is>
          <t>Allowance applied to the direct costs charged so far</t>
        </is>
      </c>
      <c r="D24" s="8" t="inlineStr">
        <is>
          <t>Administrative cost allowance (10 percent, allowed by the award letter)</t>
        </is>
      </c>
      <c r="E24" s="41" t="n">
        <v>1012</v>
      </c>
      <c r="F24" s="8" t="inlineStr">
        <is>
          <t>Foundation award</t>
        </is>
      </c>
      <c r="G24" s="8" t="inlineStr">
        <is>
          <t>JE-2027-C1</t>
        </is>
      </c>
      <c r="H24" s="8" t="inlineStr">
        <is>
          <t>close/2027-06/admin-allowance-awardc.xlsx</t>
        </is>
      </c>
      <c r="I24" s="8" t="inlineStr">
        <is>
          <t>Finance lead</t>
        </is>
      </c>
      <c r="J24" s="8" t="inlineStr">
        <is>
          <t>The award letter allows a 10 percent administrative allowance on direct costs</t>
        </is>
      </c>
    </row>
    <row r="25">
      <c r="A25" s="42" t="n"/>
      <c r="B25" s="24" t="n"/>
      <c r="C25" s="24" t="n"/>
      <c r="D25" s="24" t="n"/>
      <c r="E25" s="43" t="n"/>
      <c r="F25" s="24" t="n"/>
      <c r="G25" s="24" t="n"/>
      <c r="H25" s="24" t="n"/>
      <c r="I25" s="24" t="n"/>
      <c r="J25" s="24" t="n"/>
    </row>
    <row r="26">
      <c r="A26" s="42" t="n"/>
      <c r="B26" s="24" t="n"/>
      <c r="C26" s="24" t="n"/>
      <c r="D26" s="24" t="n"/>
      <c r="E26" s="43" t="n"/>
      <c r="F26" s="24" t="n"/>
      <c r="G26" s="24" t="n"/>
      <c r="H26" s="24" t="n"/>
      <c r="I26" s="24" t="n"/>
      <c r="J26" s="24" t="n"/>
    </row>
    <row r="27">
      <c r="A27" s="42" t="n"/>
      <c r="B27" s="24" t="n"/>
      <c r="C27" s="24" t="n"/>
      <c r="D27" s="24" t="n"/>
      <c r="E27" s="43" t="n"/>
      <c r="F27" s="24" t="n"/>
      <c r="G27" s="24" t="n"/>
      <c r="H27" s="24" t="n"/>
      <c r="I27" s="24" t="n"/>
      <c r="J27" s="24" t="n"/>
    </row>
    <row r="28">
      <c r="A28" s="42" t="n"/>
      <c r="B28" s="24" t="n"/>
      <c r="C28" s="24" t="n"/>
      <c r="D28" s="24" t="n"/>
      <c r="E28" s="43" t="n"/>
      <c r="F28" s="24" t="n"/>
      <c r="G28" s="24" t="n"/>
      <c r="H28" s="24" t="n"/>
      <c r="I28" s="24" t="n"/>
      <c r="J28" s="24" t="n"/>
    </row>
    <row r="29">
      <c r="A29" s="42" t="n"/>
      <c r="B29" s="24" t="n"/>
      <c r="C29" s="24" t="n"/>
      <c r="D29" s="24" t="n"/>
      <c r="E29" s="43" t="n"/>
      <c r="F29" s="24" t="n"/>
      <c r="G29" s="24" t="n"/>
      <c r="H29" s="24" t="n"/>
      <c r="I29" s="24" t="n"/>
      <c r="J29" s="24" t="n"/>
    </row>
    <row r="30">
      <c r="A30" s="12" t="inlineStr">
        <is>
          <t>Log total</t>
        </is>
      </c>
      <c r="B30" s="13" t="n"/>
      <c r="C30" s="13" t="n"/>
      <c r="D30" s="13" t="n"/>
      <c r="E30" s="36">
        <f>SUM(E14:E29)</f>
        <v/>
      </c>
      <c r="F30" s="13" t="n"/>
      <c r="G30" s="13" t="n"/>
      <c r="H30" s="13" t="n"/>
      <c r="I30" s="13" t="n"/>
      <c r="J30" s="13" t="inlineStr">
        <is>
          <t>Every row above must name an approved line, an amount, a funding source and the source file that proves it. A row that cannot answer all four is incomplete.</t>
        </is>
      </c>
    </row>
    <row r="31"/>
    <row r="32">
      <c r="A32" s="3" t="inlineStr">
        <is>
          <t>Spending by approved budget line</t>
        </is>
      </c>
      <c r="B32" s="18" t="n"/>
      <c r="C32" s="18" t="n"/>
      <c r="D32" s="18" t="n"/>
      <c r="E32" s="18" t="n"/>
      <c r="F32" s="18" t="n"/>
      <c r="G32" s="18" t="n"/>
      <c r="H32" s="18" t="n"/>
      <c r="I32" s="18" t="n"/>
      <c r="J32" s="18" t="n"/>
    </row>
    <row r="33">
      <c r="A33" s="6" t="inlineStr">
        <is>
          <t>Approved line</t>
        </is>
      </c>
      <c r="B33" s="6" t="inlineStr">
        <is>
          <t>Approved amount</t>
        </is>
      </c>
      <c r="C33" s="6" t="inlineStr">
        <is>
          <t>Spent to date</t>
        </is>
      </c>
      <c r="D33" s="6" t="inlineStr">
        <is>
          <t>Remaining</t>
        </is>
      </c>
      <c r="E33" s="6" t="inlineStr">
        <is>
          <t>Percent used</t>
        </is>
      </c>
      <c r="F33" s="6" t="inlineStr">
        <is>
          <t>Status</t>
        </is>
      </c>
    </row>
    <row r="34">
      <c r="A34" s="7" t="inlineStr">
        <is>
          <t>Personnel</t>
        </is>
      </c>
      <c r="B34" s="43" t="n">
        <v>14000</v>
      </c>
      <c r="C34" s="35">
        <f>SUMIF($D$14:$D$29,$A34,$E$14:$E$29)</f>
        <v/>
      </c>
      <c r="D34" s="35">
        <f>IF(B34="","",B34-C34)</f>
        <v/>
      </c>
      <c r="E34" s="26">
        <f>IF(OR(B34="",B34=0),"",C34/B34)</f>
        <v/>
      </c>
      <c r="F34" s="10">
        <f>IF(B34="","",IF(C34&gt;B34,"Over the approved line",IF(B34=0,"Nothing charged yet",IF(C34/B34&gt;0.9,"Watch, over 90 percent used",IF(C34=0,"Nothing charged yet","Within the approved line")))))</f>
        <v/>
      </c>
    </row>
    <row r="35">
      <c r="A35" s="7" t="inlineStr">
        <is>
          <t>Fringe Benefits</t>
        </is>
      </c>
      <c r="B35" s="43" t="n">
        <v>3360</v>
      </c>
      <c r="C35" s="35">
        <f>SUMIF($D$14:$D$29,$A35,$E$14:$E$29)</f>
        <v/>
      </c>
      <c r="D35" s="35">
        <f>IF(B35="","",B35-C35)</f>
        <v/>
      </c>
      <c r="E35" s="26">
        <f>IF(OR(B35="",B35=0),"",C35/B35)</f>
        <v/>
      </c>
      <c r="F35" s="10">
        <f>IF(B35="","",IF(C35&gt;B35,"Over the approved line",IF(B35=0,"Nothing charged yet",IF(C35/B35&gt;0.9,"Watch, over 90 percent used",IF(C35=0,"Nothing charged yet","Within the approved line")))))</f>
        <v/>
      </c>
    </row>
    <row r="36">
      <c r="A36" s="7" t="inlineStr">
        <is>
          <t>Food purchase</t>
        </is>
      </c>
      <c r="B36" s="43" t="n">
        <v>15000</v>
      </c>
      <c r="C36" s="35">
        <f>SUMIF($D$14:$D$29,$A36,$E$14:$E$29)</f>
        <v/>
      </c>
      <c r="D36" s="35">
        <f>IF(B36="","",B36-C36)</f>
        <v/>
      </c>
      <c r="E36" s="26">
        <f>IF(OR(B36="",B36=0),"",C36/B36)</f>
        <v/>
      </c>
      <c r="F36" s="10">
        <f>IF(B36="","",IF(C36&gt;B36,"Over the approved line",IF(B36=0,"Nothing charged yet",IF(C36/B36&gt;0.9,"Watch, over 90 percent used",IF(C36=0,"Nothing charged yet","Within the approved line")))))</f>
        <v/>
      </c>
    </row>
    <row r="37">
      <c r="A37" s="7" t="inlineStr">
        <is>
          <t>Transportation and delivery</t>
        </is>
      </c>
      <c r="B37" s="43" t="n">
        <v>4200</v>
      </c>
      <c r="C37" s="35">
        <f>SUMIF($D$14:$D$29,$A37,$E$14:$E$29)</f>
        <v/>
      </c>
      <c r="D37" s="35">
        <f>IF(B37="","",B37-C37)</f>
        <v/>
      </c>
      <c r="E37" s="26">
        <f>IF(OR(B37="",B37=0),"",C37/B37)</f>
        <v/>
      </c>
      <c r="F37" s="10">
        <f>IF(B37="","",IF(C37&gt;B37,"Over the approved line",IF(B37=0,"Nothing charged yet",IF(C37/B37&gt;0.9,"Watch, over 90 percent used",IF(C37=0,"Nothing charged yet","Within the approved line")))))</f>
        <v/>
      </c>
    </row>
    <row r="38">
      <c r="A38" s="7" t="inlineStr">
        <is>
          <t>Supplies</t>
        </is>
      </c>
      <c r="B38" s="43" t="n">
        <v>2400</v>
      </c>
      <c r="C38" s="35">
        <f>SUMIF($D$14:$D$29,$A38,$E$14:$E$29)</f>
        <v/>
      </c>
      <c r="D38" s="35">
        <f>IF(B38="","",B38-C38)</f>
        <v/>
      </c>
      <c r="E38" s="26">
        <f>IF(OR(B38="",B38=0),"",C38/B38)</f>
        <v/>
      </c>
      <c r="F38" s="10">
        <f>IF(B38="","",IF(C38&gt;B38,"Over the approved line",IF(B38=0,"Nothing charged yet",IF(C38/B38&gt;0.9,"Watch, over 90 percent used",IF(C38=0,"Nothing charged yet","Within the approved line")))))</f>
        <v/>
      </c>
    </row>
    <row r="39">
      <c r="A39" s="7" t="inlineStr">
        <is>
          <t>Evaluation</t>
        </is>
      </c>
      <c r="B39" s="43" t="n">
        <v>3000</v>
      </c>
      <c r="C39" s="35">
        <f>SUMIF($D$14:$D$29,$A39,$E$14:$E$29)</f>
        <v/>
      </c>
      <c r="D39" s="35">
        <f>IF(B39="","",B39-C39)</f>
        <v/>
      </c>
      <c r="E39" s="26">
        <f>IF(OR(B39="",B39=0),"",C39/B39)</f>
        <v/>
      </c>
      <c r="F39" s="10">
        <f>IF(B39="","",IF(C39&gt;B39,"Over the approved line",IF(B39=0,"Nothing charged yet",IF(C39/B39&gt;0.9,"Watch, over 90 percent used",IF(C39=0,"Nothing charged yet","Within the approved line")))))</f>
        <v/>
      </c>
    </row>
    <row r="40">
      <c r="A40" s="7" t="inlineStr">
        <is>
          <t>Administrative cost allowance (10 percent, allowed by the award letter)</t>
        </is>
      </c>
      <c r="B40" s="35">
        <f>ROUND((SUM(B34:B39))*0.1,0)</f>
        <v/>
      </c>
      <c r="C40" s="35">
        <f>SUMIF($D$14:$D$29,$A40,$E$14:$E$29)</f>
        <v/>
      </c>
      <c r="D40" s="35">
        <f>IF(B40="","",B40-C40)</f>
        <v/>
      </c>
      <c r="E40" s="26">
        <f>IF(OR(B40="",B40=0),"",C40/B40)</f>
        <v/>
      </c>
      <c r="F40" s="10">
        <f>IF(B40="","",IF(C40&gt;B40,"Over the approved line",IF(B40=0,"Nothing charged yet",IF(C40/B40&gt;0.9,"Watch, over 90 percent used",IF(C40=0,"Nothing charged yet","Within the approved line")))))</f>
        <v/>
      </c>
    </row>
    <row r="41">
      <c r="A41" s="12" t="inlineStr">
        <is>
          <t>TOTAL</t>
        </is>
      </c>
      <c r="B41" s="36">
        <f>SUM(B34:B40)</f>
        <v/>
      </c>
      <c r="C41" s="36">
        <f>SUM(C34:C40)</f>
        <v/>
      </c>
      <c r="D41" s="36">
        <f>B41-C41</f>
        <v/>
      </c>
      <c r="E41" s="27">
        <f>IF(B41=0,"",C41/B41)</f>
        <v/>
      </c>
      <c r="F41" s="28">
        <f>IF(B41=0,"",IF(C41&gt;B41,"Award overspent","Within the award"))</f>
        <v/>
      </c>
    </row>
    <row r="42">
      <c r="A42" s="15" t="inlineStr">
        <is>
          <t>Tie-out check</t>
        </is>
      </c>
      <c r="B42" s="29">
        <f>IF(ROUND(C41-E30,2)=0,"Balanced","Check, a transaction is coded to a line that is not in the list above")</f>
        <v/>
      </c>
      <c r="D42" s="17" t="inlineStr">
        <is>
          <t>The category subtotals are SUMIF formulas reading the log. If they no longer equal the log total, a row carries a category name that does not match an approved line.</t>
        </is>
      </c>
    </row>
    <row r="43">
      <c r="A43" s="15" t="inlineStr">
        <is>
          <t>Lines over the approved amount</t>
        </is>
      </c>
      <c r="B43" s="16">
        <f>COUNTIF(F34:F40,"Over the approved line")</f>
        <v/>
      </c>
      <c r="D43" s="17" t="inlineStr">
        <is>
          <t>A cost allocable to this award may not be charged to another award to overcome a fund deficiency. Fix an overspend here, not by moving it elsewhere.</t>
        </is>
      </c>
    </row>
    <row r="44"/>
    <row r="45">
      <c r="A45" s="3" t="inlineStr">
        <is>
          <t>Change log, the audit trail behind the numbers</t>
        </is>
      </c>
      <c r="B45" s="18" t="n"/>
      <c r="C45" s="18" t="n"/>
      <c r="D45" s="18" t="n"/>
      <c r="E45" s="18" t="n"/>
      <c r="F45" s="18" t="n"/>
    </row>
    <row r="46">
      <c r="A46" s="6" t="inlineStr">
        <is>
          <t>Date</t>
        </is>
      </c>
      <c r="B46" s="6" t="inlineStr">
        <is>
          <t>Editor (role)</t>
        </is>
      </c>
      <c r="C46" s="6" t="inlineStr">
        <is>
          <t>Row or cell changed</t>
        </is>
      </c>
      <c r="D46" s="6" t="inlineStr">
        <is>
          <t>Old value</t>
        </is>
      </c>
      <c r="E46" s="6" t="inlineStr">
        <is>
          <t>New value</t>
        </is>
      </c>
      <c r="F46" s="6" t="inlineStr">
        <is>
          <t>Reason</t>
        </is>
      </c>
    </row>
    <row r="47">
      <c r="A47" s="22" t="n">
        <v>46538</v>
      </c>
      <c r="B47" s="8" t="inlineStr">
        <is>
          <t>Finance lead</t>
        </is>
      </c>
      <c r="C47" s="8" t="inlineStr">
        <is>
          <t>Purpose on the May packaging row</t>
        </is>
      </c>
      <c r="D47" s="8" t="inlineStr">
        <is>
          <t>Supplies for the program</t>
        </is>
      </c>
      <c r="E47" s="8" t="inlineStr">
        <is>
          <t>Reusable crates and labels for the distribution sites</t>
        </is>
      </c>
      <c r="F47" s="8" t="inlineStr">
        <is>
          <t>Purpose was too vague to stand on its own in a file review. Rewritten so the row explains itself.</t>
        </is>
      </c>
    </row>
    <row r="48">
      <c r="A48" s="22" t="n">
        <v>46568</v>
      </c>
      <c r="B48" s="8" t="inlineStr">
        <is>
          <t>Executive director</t>
        </is>
      </c>
      <c r="C48" s="8" t="inlineStr">
        <is>
          <t>Approved by field on the April food order</t>
        </is>
      </c>
      <c r="D48" s="8" t="inlineStr">
        <is>
          <t>Blank</t>
        </is>
      </c>
      <c r="E48" s="8" t="inlineStr">
        <is>
          <t>Program director</t>
        </is>
      </c>
      <c r="F48" s="8" t="inlineStr">
        <is>
          <t>Row failed the approval completeness check at close. Approval confirmed by email and recorded.</t>
        </is>
      </c>
    </row>
    <row r="49">
      <c r="A49" s="42" t="n"/>
      <c r="B49" s="24" t="n"/>
      <c r="C49" s="24" t="n"/>
      <c r="D49" s="24" t="n"/>
      <c r="E49" s="24" t="n"/>
      <c r="F49" s="24" t="n"/>
    </row>
    <row r="50">
      <c r="A50" s="42" t="n"/>
      <c r="B50" s="24" t="n"/>
      <c r="C50" s="24" t="n"/>
      <c r="D50" s="24" t="n"/>
      <c r="E50" s="24" t="n"/>
      <c r="F50" s="24" t="n"/>
    </row>
    <row r="51">
      <c r="A51" s="42" t="n"/>
      <c r="B51" s="24" t="n"/>
      <c r="C51" s="24" t="n"/>
      <c r="D51" s="24" t="n"/>
      <c r="E51" s="24" t="n"/>
      <c r="F51" s="24" t="n"/>
    </row>
    <row r="52">
      <c r="A52" s="15" t="inlineStr">
        <is>
          <t>Entries recorded in this change log</t>
        </is>
      </c>
      <c r="B52" s="16">
        <f>COUNTA(A47:A51)</f>
        <v/>
      </c>
    </row>
    <row r="53">
      <c r="A53" s="17" t="inlineStr">
        <is>
          <t>Lock each month once it is reconciled. A correction after that posts as a new dated row with a reversal reference, never as an overwrite of history.</t>
        </is>
      </c>
    </row>
    <row r="54"/>
    <row r="55">
      <c r="A55" s="5" t="inlineStr">
        <is>
          <t>Source: https://www.grantcue.com/blog/grant-expenditure-tracking-spreadsheet | GrantCue</t>
        </is>
      </c>
    </row>
  </sheetData>
  <conditionalFormatting sqref="F34:F40">
    <cfRule type="expression" priority="1" dxfId="0" stopIfTrue="0">
      <formula>$F34="Over the approved line"</formula>
    </cfRule>
    <cfRule type="expression" priority="2" dxfId="2" stopIfTrue="0">
      <formula>LEFT($F34,5)="Watch"</formula>
    </cfRule>
  </conditionalFormatting>
  <conditionalFormatting sqref="F41">
    <cfRule type="expression" priority="3" dxfId="0" stopIfTrue="0">
      <formula>$F$41="Award overspent"</formula>
    </cfRule>
  </conditionalFormatting>
  <conditionalFormatting sqref="B42">
    <cfRule type="expression" priority="4" dxfId="0" stopIfTrue="0">
      <formula>LEFT($B$42,5)="Check"</formula>
    </cfRule>
  </conditionalFormatting>
  <conditionalFormatting sqref="B43">
    <cfRule type="expression" priority="5" dxfId="0" stopIfTrue="0">
      <formula>$B$43&gt;0</formula>
    </cfRule>
  </conditionalFormatting>
  <dataValidations count="4">
    <dataValidation sqref="A14:A29 A47:A51 B11 E5:E7 E11" showDropDown="0" showInputMessage="0" showErrorMessage="1" allowBlank="1" errorTitle="Date" error="Enter a date, for example 2027-06-30." type="date" errorStyle="stop" operator="greaterThanOrEqual">
      <formula1>36526</formula1>
    </dataValidation>
    <dataValidation sqref="E14:E29" showDropDown="0" showInputMessage="0" showErrorMessage="1" allowBlank="1" errorTitle="Amount" error="Enter the amount as a number with no $ sign. A reversal can be negative." type="decimal" errorStyle="stop" operator="between">
      <formula1>-1000000000</formula1>
      <formula2>1000000000</formula2>
    </dataValidation>
    <dataValidation sqref="D14:D29" showDropDown="0" showInputMessage="0" showErrorMessage="1" allowBlank="1" errorTitle="Approved line" error="Choose an approved line from the Spending by approved budget line block below. A category typed any other way will not roll up." type="list" errorStyle="stop">
      <formula1>$A$34:$A$40</formula1>
    </dataValidation>
    <dataValidation sqref="B34:B39" showDropDown="0" showInputMessage="0" showErrorMessage="1" allowBlank="1" errorTitle="Approved amount" error="Enter the approved amount as a number with no $ sign." type="decimal" errorStyle="stop" operator="greaterThanOrEqual">
      <formula1>0</formula1>
    </dataValidation>
  </dataValidations>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N21"/>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8" customWidth="1" min="1" max="1"/>
    <col width="16" customWidth="1" min="2" max="2"/>
    <col width="16" customWidth="1" min="3" max="3"/>
    <col width="16" customWidth="1" min="4" max="4"/>
    <col width="12" customWidth="1" min="5" max="5"/>
    <col width="13" customWidth="1" min="6" max="6"/>
    <col width="14" customWidth="1" min="7" max="7"/>
    <col width="18" customWidth="1" min="8" max="8"/>
    <col width="18" customWidth="1" min="9" max="9"/>
    <col width="13" customWidth="1" min="10" max="10"/>
    <col width="14" customWidth="1" min="11" max="11"/>
    <col width="14" customWidth="1" min="12" max="12"/>
    <col width="22" customWidth="1" min="13" max="13"/>
    <col width="14" customWidth="1" min="14" max="14"/>
  </cols>
  <sheetData>
    <row r="1">
      <c r="A1" s="1" t="inlineStr">
        <is>
          <t>Summary, Portfolio Rollup</t>
        </is>
      </c>
    </row>
    <row r="2">
      <c r="A2" s="34" t="inlineStr">
        <is>
          <t>Every cell on this sheet is a formula reading an award tab. There are no manual totals. If a figure here looks wrong, the award tab is where you fix it.</t>
        </is>
      </c>
    </row>
    <row r="3">
      <c r="A3" s="34" t="inlineStr">
        <is>
          <t>Illustrative figures, not data from a real organization.</t>
        </is>
      </c>
    </row>
    <row r="4">
      <c r="A4" s="6" t="inlineStr">
        <is>
          <t>Award</t>
        </is>
      </c>
      <c r="B4" s="6" t="inlineStr">
        <is>
          <t>Approved total</t>
        </is>
      </c>
      <c r="C4" s="6" t="inlineStr">
        <is>
          <t>Spent to date</t>
        </is>
      </c>
      <c r="D4" s="6" t="inlineStr">
        <is>
          <t>Remaining</t>
        </is>
      </c>
      <c r="E4" s="6" t="inlineStr">
        <is>
          <t>Percent used</t>
        </is>
      </c>
      <c r="F4" s="6" t="inlineStr">
        <is>
          <t>Period elapsed</t>
        </is>
      </c>
      <c r="G4" s="6" t="inlineStr">
        <is>
          <t>Burn pace</t>
        </is>
      </c>
      <c r="H4" s="6" t="inlineStr">
        <is>
          <t>Indirect or allowance approved</t>
        </is>
      </c>
      <c r="I4" s="6" t="inlineStr">
        <is>
          <t>Indirect or allowance spent</t>
        </is>
      </c>
      <c r="J4" s="6" t="inlineStr">
        <is>
          <t>Period end</t>
        </is>
      </c>
      <c r="K4" s="6" t="inlineStr">
        <is>
          <t>Next report due</t>
        </is>
      </c>
      <c r="L4" s="6" t="inlineStr">
        <is>
          <t>Next draw or invoice</t>
        </is>
      </c>
      <c r="M4" s="6" t="inlineStr">
        <is>
          <t>Payment method</t>
        </is>
      </c>
      <c r="N4" s="6" t="inlineStr">
        <is>
          <t>Status</t>
        </is>
      </c>
    </row>
    <row r="5">
      <c r="A5" s="7" t="inlineStr">
        <is>
          <t>Award A, Community Health Screening</t>
        </is>
      </c>
      <c r="B5" s="35">
        <f>'Award A Health'!B55</f>
        <v/>
      </c>
      <c r="C5" s="35">
        <f>'Award A Health'!C55</f>
        <v/>
      </c>
      <c r="D5" s="35">
        <f>'Award A Health'!D55</f>
        <v/>
      </c>
      <c r="E5" s="26">
        <f>IF(OR(B5="",B5=0),"",C5/B5)</f>
        <v/>
      </c>
      <c r="F5" s="26">
        <f>IF(OR('Award A Health'!E5="",'Award A Health'!E6="",'Award A Health'!E7=""),"",IFERROR(MEDIAN(0,('Award A Health'!E7-'Award A Health'!E5)/('Award A Health'!E6-'Award A Health'!E5),1),""))</f>
        <v/>
      </c>
      <c r="G5" s="10">
        <f>IF(OR(E5="",F5=""),"",IF(E5-F5&gt;0.1,"Ahead of pace",IF(F5-E5&gt;0.1,"Behind pace","On pace")))</f>
        <v/>
      </c>
      <c r="H5" s="35">
        <f>'Award A Health'!B54</f>
        <v/>
      </c>
      <c r="I5" s="35">
        <f>'Award A Health'!C54</f>
        <v/>
      </c>
      <c r="J5" s="9">
        <f>IF('Award A Health'!E6="","",'Award A Health'!E6)</f>
        <v/>
      </c>
      <c r="K5" s="9">
        <f>IF('Award A Health'!E11="","",'Award A Health'!E11)</f>
        <v/>
      </c>
      <c r="L5" s="9">
        <f>IF('Award A Health'!B11="","",'Award A Health'!B11)</f>
        <v/>
      </c>
      <c r="M5" s="10">
        <f>IF('Award A Health'!E9="","",'Award A Health'!E9)</f>
        <v/>
      </c>
      <c r="N5" s="10">
        <f>IF(OR(E5="",F5="",J5=""),"",IF(J5&lt;TODAY(),"Closed",IF('Award A Health'!B57&gt;0,"At risk",IF(ABS(E5-F5)&lt;=0.1,"On pace",IF(ABS(E5-F5)&gt;0.2,"At risk","Watch")))))</f>
        <v/>
      </c>
    </row>
    <row r="6">
      <c r="A6" s="7" t="inlineStr">
        <is>
          <t>Award B, Youth Workforce Readiness</t>
        </is>
      </c>
      <c r="B6" s="35">
        <f>'Award B Workforce'!B48</f>
        <v/>
      </c>
      <c r="C6" s="35">
        <f>'Award B Workforce'!C48</f>
        <v/>
      </c>
      <c r="D6" s="35">
        <f>'Award B Workforce'!D48</f>
        <v/>
      </c>
      <c r="E6" s="26">
        <f>IF(OR(B6="",B6=0),"",C6/B6)</f>
        <v/>
      </c>
      <c r="F6" s="26">
        <f>IF(OR('Award B Workforce'!E5="",'Award B Workforce'!E6="",'Award B Workforce'!E7=""),"",IFERROR(MEDIAN(0,('Award B Workforce'!E7-'Award B Workforce'!E5)/('Award B Workforce'!E6-'Award B Workforce'!E5),1),""))</f>
        <v/>
      </c>
      <c r="G6" s="10">
        <f>IF(OR(E6="",F6=""),"",IF(E6-F6&gt;0.1,"Ahead of pace",IF(F6-E6&gt;0.1,"Behind pace","On pace")))</f>
        <v/>
      </c>
      <c r="H6" s="35">
        <f>'Award B Workforce'!B47</f>
        <v/>
      </c>
      <c r="I6" s="35">
        <f>'Award B Workforce'!C47</f>
        <v/>
      </c>
      <c r="J6" s="9">
        <f>IF('Award B Workforce'!E6="","",'Award B Workforce'!E6)</f>
        <v/>
      </c>
      <c r="K6" s="9">
        <f>IF('Award B Workforce'!E11="","",'Award B Workforce'!E11)</f>
        <v/>
      </c>
      <c r="L6" s="9">
        <f>IF('Award B Workforce'!B11="","",'Award B Workforce'!B11)</f>
        <v/>
      </c>
      <c r="M6" s="10">
        <f>IF('Award B Workforce'!E9="","",'Award B Workforce'!E9)</f>
        <v/>
      </c>
      <c r="N6" s="10">
        <f>IF(OR(E6="",F6="",J6=""),"",IF(J6&lt;TODAY(),"Closed",IF('Award B Workforce'!B50&gt;0,"At risk",IF(ABS(E6-F6)&lt;=0.1,"On pace",IF(ABS(E6-F6)&gt;0.2,"At risk","Watch")))))</f>
        <v/>
      </c>
    </row>
    <row r="7">
      <c r="A7" s="7" t="inlineStr">
        <is>
          <t>Award C, Food Access Partnership</t>
        </is>
      </c>
      <c r="B7" s="35">
        <f>'Award C Food'!B41</f>
        <v/>
      </c>
      <c r="C7" s="35">
        <f>'Award C Food'!C41</f>
        <v/>
      </c>
      <c r="D7" s="35">
        <f>'Award C Food'!D41</f>
        <v/>
      </c>
      <c r="E7" s="26">
        <f>IF(OR(B7="",B7=0),"",C7/B7)</f>
        <v/>
      </c>
      <c r="F7" s="26">
        <f>IF(OR('Award C Food'!E5="",'Award C Food'!E6="",'Award C Food'!E7=""),"",IFERROR(MEDIAN(0,('Award C Food'!E7-'Award C Food'!E5)/('Award C Food'!E6-'Award C Food'!E5),1),""))</f>
        <v/>
      </c>
      <c r="G7" s="10">
        <f>IF(OR(E7="",F7=""),"",IF(E7-F7&gt;0.1,"Ahead of pace",IF(F7-E7&gt;0.1,"Behind pace","On pace")))</f>
        <v/>
      </c>
      <c r="H7" s="35">
        <f>'Award C Food'!B40</f>
        <v/>
      </c>
      <c r="I7" s="35">
        <f>'Award C Food'!C40</f>
        <v/>
      </c>
      <c r="J7" s="9">
        <f>IF('Award C Food'!E6="","",'Award C Food'!E6)</f>
        <v/>
      </c>
      <c r="K7" s="9">
        <f>IF('Award C Food'!E11="","",'Award C Food'!E11)</f>
        <v/>
      </c>
      <c r="L7" s="9">
        <f>IF('Award C Food'!B11="","",'Award C Food'!B11)</f>
        <v/>
      </c>
      <c r="M7" s="10">
        <f>IF('Award C Food'!E9="","",'Award C Food'!E9)</f>
        <v/>
      </c>
      <c r="N7" s="10">
        <f>IF(OR(E7="",F7="",J7=""),"",IF(J7&lt;TODAY(),"Closed",IF('Award C Food'!B43&gt;0,"At risk",IF(ABS(E7-F7)&lt;=0.1,"On pace",IF(ABS(E7-F7)&gt;0.2,"At risk","Watch")))))</f>
        <v/>
      </c>
    </row>
    <row r="8">
      <c r="A8" s="12" t="inlineStr">
        <is>
          <t>PORTFOLIO TOTAL</t>
        </is>
      </c>
      <c r="B8" s="36">
        <f>SUM(B5:B7)</f>
        <v/>
      </c>
      <c r="C8" s="36">
        <f>SUM(C5:C7)</f>
        <v/>
      </c>
      <c r="D8" s="36">
        <f>SUM(D5:D7)</f>
        <v/>
      </c>
      <c r="E8" s="27">
        <f>IF(B8=0,"",C8/B8)</f>
        <v/>
      </c>
      <c r="F8" s="13" t="n"/>
      <c r="G8" s="13" t="n"/>
      <c r="H8" s="36">
        <f>SUM(H5:H7)</f>
        <v/>
      </c>
      <c r="I8" s="36">
        <f>SUM(I5:I7)</f>
        <v/>
      </c>
      <c r="J8" s="13" t="n"/>
      <c r="K8" s="13" t="n"/>
      <c r="L8" s="13" t="n"/>
      <c r="M8" s="13" t="n"/>
      <c r="N8" s="13" t="n"/>
    </row>
    <row r="9"/>
    <row r="10">
      <c r="A10" s="15" t="inlineStr">
        <is>
          <t>Nearest report deadline across the portfolio</t>
        </is>
      </c>
      <c r="B10" s="31">
        <f>IF(COUNT(K5:K7)=0,"",MIN(K5:K7))</f>
        <v/>
      </c>
    </row>
    <row r="11">
      <c r="A11" s="15" t="inlineStr">
        <is>
          <t>Nearest draw or invoice date</t>
        </is>
      </c>
      <c r="B11" s="31">
        <f>IF(COUNT(L5:L7)=0,"",MIN(L5:L7))</f>
        <v/>
      </c>
    </row>
    <row r="12">
      <c r="A12" s="15" t="inlineStr">
        <is>
          <t>Awards not on pace</t>
        </is>
      </c>
      <c r="B12" s="16">
        <f>COUNTIF(G5:G7,"Ahead of pace")+COUNTIF(G5:G7,"Behind pace")</f>
        <v/>
      </c>
    </row>
    <row r="13">
      <c r="A13" s="15" t="inlineStr">
        <is>
          <t>Total still to spend</t>
        </is>
      </c>
      <c r="B13" s="39">
        <f>D8</f>
        <v/>
      </c>
    </row>
    <row r="14">
      <c r="A14" s="15" t="inlineStr">
        <is>
          <t>Share of the whole portfolio spent</t>
        </is>
      </c>
      <c r="B14" s="32">
        <f>E8</f>
        <v/>
      </c>
    </row>
    <row r="15"/>
    <row r="16">
      <c r="A16" s="17" t="inlineStr">
        <is>
          <t>Status uses a fixed vocabulary: on pace, watch, at risk, closed. Keep it fixed. A status column that grows new words stops being sortable and stops being read.</t>
        </is>
      </c>
    </row>
    <row r="17">
      <c r="A17" s="17" t="inlineStr">
        <is>
          <t>Grant periods start and end at all different times, which is why this sheet carries three date fields per award: the period end, the next report due, and the next draw or invoice date. Sort by the nearest date, not by award size.</t>
        </is>
      </c>
    </row>
    <row r="18">
      <c r="A18" s="17" t="inlineStr">
        <is>
          <t>Mark each award advance or reimbursement. Under reimbursement the agency or pass-through entity must make payment within 30 calendar days after receiving the payment request unless it reasonably believes the request to be improper, and cash planning follows from that field.</t>
        </is>
      </c>
    </row>
    <row r="19">
      <c r="A19" s="17" t="inlineStr">
        <is>
          <t>Indirect costs carry a visible line on both the award tab and here. Award C uses a foundation administrative allowance rather than a de minimis indirect rate, and the column header names both so the two are never blended.</t>
        </is>
      </c>
    </row>
    <row r="20"/>
    <row r="21">
      <c r="A21" s="5" t="inlineStr">
        <is>
          <t>Source: https://www.grantcue.com/blog/grant-expenditure-tracking-spreadsheet | GrantCue</t>
        </is>
      </c>
    </row>
  </sheetData>
  <conditionalFormatting sqref="N5:N7">
    <cfRule type="expression" priority="1" dxfId="0" stopIfTrue="0">
      <formula>$N5="At risk"</formula>
    </cfRule>
    <cfRule type="expression" priority="2" dxfId="2" stopIfTrue="0">
      <formula>$N5="Watch"</formula>
    </cfRule>
    <cfRule type="expression" priority="3" dxfId="1" stopIfTrue="0">
      <formula>$N5="On pace"</formula>
    </cfRule>
  </conditionalFormatting>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1"/>
  <sheetViews>
    <sheetView workbookViewId="0">
      <pane ySplit="5" topLeftCell="A6" activePane="bottomLeft" state="frozen"/>
      <selection pane="bottomLeft" activeCell="A1" sqref="A1"/>
    </sheetView>
  </sheetViews>
  <sheetFormatPr baseColWidth="8" defaultRowHeight="15"/>
  <cols>
    <col width="26" customWidth="1" min="1" max="1"/>
    <col width="56" customWidth="1" min="2" max="2"/>
    <col width="20" customWidth="1" min="3" max="3"/>
    <col width="10" customWidth="1" min="4" max="4"/>
    <col width="14" customWidth="1" min="5" max="5"/>
    <col width="62" customWidth="1" min="6" max="6"/>
  </cols>
  <sheetData>
    <row r="1">
      <c r="A1" s="1" t="inlineStr">
        <is>
          <t>Monthly Close Routine</t>
        </is>
      </c>
    </row>
    <row r="2">
      <c r="A2" s="34" t="inlineStr">
        <is>
          <t>Run the same checks in the same order within days of each month end. Auditors sample months, not intentions. A clean close beats a clever layout.</t>
        </is>
      </c>
    </row>
    <row r="3">
      <c r="A3" s="15" t="inlineStr">
        <is>
          <t>Month being closed</t>
        </is>
      </c>
      <c r="C3" s="20" t="n">
        <v>46568</v>
      </c>
    </row>
    <row r="4">
      <c r="A4" s="34" t="inlineStr">
        <is>
          <t>Illustrative figures, not data from a real organization.</t>
        </is>
      </c>
    </row>
    <row r="5">
      <c r="A5" s="6" t="inlineStr">
        <is>
          <t>Monthly check</t>
        </is>
      </c>
      <c r="B5" s="6" t="inlineStr">
        <is>
          <t>What it proves</t>
        </is>
      </c>
      <c r="C5" s="6" t="inlineStr">
        <is>
          <t>Owner sign-off (role)</t>
        </is>
      </c>
      <c r="D5" s="6" t="inlineStr">
        <is>
          <t>Done</t>
        </is>
      </c>
      <c r="E5" s="6" t="inlineStr">
        <is>
          <t>Date signed</t>
        </is>
      </c>
      <c r="F5" s="6" t="inlineStr">
        <is>
          <t>Note</t>
        </is>
      </c>
    </row>
    <row r="6">
      <c r="A6" s="7" t="inlineStr">
        <is>
          <t>Ledger tie-out</t>
        </is>
      </c>
      <c r="B6" s="8" t="inlineStr">
        <is>
          <t>The tracker matches the accounting system for every award tab</t>
        </is>
      </c>
      <c r="C6" s="8" t="inlineStr">
        <is>
          <t>Finance lead</t>
        </is>
      </c>
      <c r="D6" s="33" t="inlineStr">
        <is>
          <t>Yes</t>
        </is>
      </c>
      <c r="E6" s="30" t="n">
        <v>46576</v>
      </c>
      <c r="F6" s="8" t="inlineStr">
        <is>
          <t>Ran against the June trial balance. Both Award A and Award B tied on the first pass.</t>
        </is>
      </c>
    </row>
    <row r="7">
      <c r="A7" s="7" t="inlineStr">
        <is>
          <t>Source completeness</t>
        </is>
      </c>
      <c r="B7" s="8" t="inlineStr">
        <is>
          <t>Every row links to proof, by file name</t>
        </is>
      </c>
      <c r="C7" s="8" t="inlineStr">
        <is>
          <t>Preparer</t>
        </is>
      </c>
      <c r="D7" s="33" t="inlineStr">
        <is>
          <t>Yes</t>
        </is>
      </c>
      <c r="E7" s="30" t="n">
        <v>46576</v>
      </c>
      <c r="F7" s="8" t="inlineStr">
        <is>
          <t>One row on Award C was missing its approval. Fixed and recorded in that tab's change log.</t>
        </is>
      </c>
    </row>
    <row r="8">
      <c r="A8" s="7" t="inlineStr">
        <is>
          <t>Payroll total</t>
        </is>
      </c>
      <c r="B8" s="8" t="inlineStr">
        <is>
          <t>Allocation shares reflect paid time for the period and do not exceed 100 percent of compensated activities</t>
        </is>
      </c>
      <c r="C8" s="8" t="inlineStr">
        <is>
          <t>Payroll reviewer</t>
        </is>
      </c>
      <c r="D8" s="33" t="inlineStr">
        <is>
          <t>Yes</t>
        </is>
      </c>
      <c r="E8" s="30" t="n">
        <v>46577</v>
      </c>
      <c r="F8" s="8" t="inlineStr">
        <is>
          <t>All five split-funded staff tested at 100 percent for the June pay periods.</t>
        </is>
      </c>
    </row>
    <row r="9">
      <c r="A9" s="7" t="inlineStr">
        <is>
          <t>Transfer log</t>
        </is>
      </c>
      <c r="B9" s="8" t="inlineStr">
        <is>
          <t>Corrections are dated and explained rather than overwritten</t>
        </is>
      </c>
      <c r="C9" s="8" t="inlineStr">
        <is>
          <t>Approver</t>
        </is>
      </c>
      <c r="D9" s="33" t="inlineStr">
        <is>
          <t>Yes</t>
        </is>
      </c>
      <c r="E9" s="30" t="n">
        <v>46577</v>
      </c>
      <c r="F9" s="8" t="inlineStr">
        <is>
          <t>Two corrections in June, both posted as new dated rows.</t>
        </is>
      </c>
    </row>
    <row r="10">
      <c r="A10" s="7" t="inlineStr">
        <is>
          <t>Summary refresh</t>
        </is>
      </c>
      <c r="B10" s="8" t="inlineStr">
        <is>
          <t>The rollup pulls without manual totals and the tie-out check reads Balanced on every award tab</t>
        </is>
      </c>
      <c r="C10" s="8" t="inlineStr">
        <is>
          <t>Director</t>
        </is>
      </c>
      <c r="D10" s="33" t="inlineStr">
        <is>
          <t>Yes</t>
        </is>
      </c>
      <c r="E10" s="30" t="n">
        <v>46578</v>
      </c>
      <c r="F10" s="8" t="inlineStr">
        <is>
          <t>Checked each award tab tie-out cell before signing.</t>
        </is>
      </c>
    </row>
    <row r="11">
      <c r="A11" s="7" t="inlineStr">
        <is>
          <t>Period lock</t>
        </is>
      </c>
      <c r="B11" s="8" t="inlineStr">
        <is>
          <t>The closed month cannot be edited in place, so later corrections post as new rows</t>
        </is>
      </c>
      <c r="C11" s="8" t="inlineStr">
        <is>
          <t>Finance lead</t>
        </is>
      </c>
      <c r="D11" s="33" t="inlineStr">
        <is>
          <t>No</t>
        </is>
      </c>
      <c r="E11" s="30" t="n"/>
      <c r="F11" s="8" t="inlineStr">
        <is>
          <t>Locks after the director signs the summary refresh check above.</t>
        </is>
      </c>
    </row>
    <row r="12">
      <c r="A12" s="7" t="inlineStr">
        <is>
          <t>Indirect recalculation</t>
        </is>
      </c>
      <c r="B12" s="8" t="inlineStr">
        <is>
          <t>The indirect or allowance line was recalculated on the correct base for the period</t>
        </is>
      </c>
      <c r="C12" s="8" t="inlineStr">
        <is>
          <t>Finance lead</t>
        </is>
      </c>
      <c r="D12" s="33" t="inlineStr">
        <is>
          <t>No</t>
        </is>
      </c>
      <c r="E12" s="30" t="n"/>
      <c r="F12" s="8" t="inlineStr">
        <is>
          <t>Base excludes equipment and participant support costs on the federal awards.</t>
        </is>
      </c>
    </row>
    <row r="13">
      <c r="A13" s="7" t="inlineStr">
        <is>
          <t>Report readiness</t>
        </is>
      </c>
      <c r="B13" s="8" t="inlineStr">
        <is>
          <t>Nothing on a tab contradicts what the next financial report will say</t>
        </is>
      </c>
      <c r="C13" s="8" t="inlineStr">
        <is>
          <t>Director</t>
        </is>
      </c>
      <c r="D13" s="33" t="inlineStr">
        <is>
          <t>No</t>
        </is>
      </c>
      <c r="E13" s="30" t="n"/>
      <c r="F13" s="8" t="inlineStr">
        <is>
          <t>Run this one against the report draft, not from memory.</t>
        </is>
      </c>
    </row>
    <row r="14">
      <c r="A14" s="12" t="inlineStr">
        <is>
          <t>Checks signed off</t>
        </is>
      </c>
      <c r="B14" s="13" t="n"/>
      <c r="C14" s="13" t="n"/>
      <c r="D14" s="28">
        <f>COUNTIF(D6:D13,"Yes")&amp;" of "&amp;COUNTA(A6:A13)</f>
        <v/>
      </c>
      <c r="E14" s="13" t="n"/>
      <c r="F14" s="13" t="n"/>
    </row>
    <row r="15">
      <c r="A15" s="15" t="inlineStr">
        <is>
          <t>Close status</t>
        </is>
      </c>
      <c r="B15" s="29">
        <f>IF(COUNTIF(D6:D13,"Yes")=COUNTA(A6:A13),"Closed, every check signed","Open, checks still outstanding")</f>
        <v/>
      </c>
    </row>
    <row r="16">
      <c r="A16" s="15" t="inlineStr">
        <is>
          <t>Checks still outstanding</t>
        </is>
      </c>
      <c r="B16" s="16">
        <f>COUNTA(A6:A13)-COUNTIF(D6:D13,"Yes")</f>
        <v/>
      </c>
    </row>
    <row r="17"/>
    <row r="18">
      <c r="A18" s="17" t="inlineStr">
        <is>
          <t>Every financial report that flows from this workbook carries a certification signed by an official authorized to legally bind the recipient, stating that the report is true, complete and accurate and that the expenditures are for the purposes set out in the terms and conditions. Reconcile before you sign.</t>
        </is>
      </c>
    </row>
    <row r="19">
      <c r="A19" s="17" t="inlineStr">
        <is>
          <t>Close timing ties to the award end rules. A recipient submits all required reports and liquidates all financial obligations no later than 120 calendar days after the conclusion of the period of performance, and a subrecipient no later than 90 calendar days.</t>
        </is>
      </c>
    </row>
    <row r="20"/>
    <row r="21">
      <c r="A21" s="5" t="inlineStr">
        <is>
          <t>Source: https://www.grantcue.com/blog/grant-expenditure-tracking-spreadsheet | GrantCue</t>
        </is>
      </c>
    </row>
  </sheetData>
  <conditionalFormatting sqref="D6:D13">
    <cfRule type="expression" priority="1" dxfId="2" stopIfTrue="0">
      <formula>$D6="No"</formula>
    </cfRule>
  </conditionalFormatting>
  <conditionalFormatting sqref="B15">
    <cfRule type="expression" priority="2" dxfId="2" stopIfTrue="0">
      <formula>LEFT($B$15,4)="Open"</formula>
    </cfRule>
    <cfRule type="expression" priority="3" dxfId="1" stopIfTrue="0">
      <formula>LEFT($B$15,6)="Closed"</formula>
    </cfRule>
  </conditionalFormatting>
  <dataValidations count="2">
    <dataValidation sqref="C3 E6:E13" showDropDown="0" showInputMessage="0" showErrorMessage="1" allowBlank="1" errorTitle="Date" error="Enter a date." type="date" errorStyle="stop" operator="greaterThanOrEqual">
      <formula1>36526</formula1>
    </dataValidation>
    <dataValidation sqref="D6:D13" showDropDown="0" showInputMessage="0" showErrorMessage="1" allowBlank="1" errorTitle="Done" error="Choose Yes or No." type="list" errorStyle="stop">
      <formula1>"Yes,No"</formula1>
    </dataValidation>
  </dataValidations>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0" customWidth="1" min="1" max="1"/>
    <col width="44" customWidth="1" min="2" max="2"/>
    <col width="48" customWidth="1" min="3" max="3"/>
    <col width="66" customWidth="1" min="4" max="4"/>
  </cols>
  <sheetData>
    <row r="1">
      <c r="A1" s="1" t="inlineStr">
        <is>
          <t>Source Records and Where They Live</t>
        </is>
      </c>
    </row>
    <row r="2">
      <c r="A2" s="34" t="inlineStr">
        <is>
          <t>Every row in a transaction log names a file. This is the filing scheme those names point at. Keep it identical across awards.</t>
        </is>
      </c>
    </row>
    <row r="3"/>
    <row r="4">
      <c r="A4" s="6" t="inlineStr">
        <is>
          <t>Source record</t>
        </is>
      </c>
      <c r="B4" s="6" t="inlineStr">
        <is>
          <t>Which spending it supports</t>
        </is>
      </c>
      <c r="C4" s="6" t="inlineStr">
        <is>
          <t>Where the file lives</t>
        </is>
      </c>
      <c r="D4" s="6" t="inlineStr">
        <is>
          <t>What it has to show</t>
        </is>
      </c>
    </row>
    <row r="5">
      <c r="A5" s="7" t="inlineStr">
        <is>
          <t>Vendor invoice and proof of payment</t>
        </is>
      </c>
      <c r="B5" s="8" t="inlineStr">
        <is>
          <t>Contractors, supplies, travel, services</t>
        </is>
      </c>
      <c r="C5" s="8" t="inlineStr">
        <is>
          <t>The award folder, then invoices or expenses and the month, for example source-records/award-a-health/invoices/2027-06/</t>
        </is>
      </c>
      <c r="D5" s="8" t="inlineStr">
        <is>
          <t>The vendor, the date, the amount, what was bought, and evidence the payment cleared</t>
        </is>
      </c>
    </row>
    <row r="6">
      <c r="A6" s="7" t="inlineStr">
        <is>
          <t>Payroll register and distribution record</t>
        </is>
      </c>
      <c r="B6" s="8" t="inlineStr">
        <is>
          <t>Salary and wage charges by award</t>
        </is>
      </c>
      <c r="C6" s="8" t="inlineStr">
        <is>
          <t>The award folder, then payroll and the pay period, for example source-records/award-a-health/payroll/2027-06/</t>
        </is>
      </c>
      <c r="D6" s="8" t="inlineStr">
        <is>
          <t>The employee or role, the share charged to this award, and a record that reflects the work actually performed</t>
        </is>
      </c>
    </row>
    <row r="7">
      <c r="A7" s="7" t="inlineStr">
        <is>
          <t>Award notice or award letter and the approved budget</t>
        </is>
      </c>
      <c r="B7" s="8" t="inlineStr">
        <is>
          <t>The identity block and the approved line names</t>
        </is>
      </c>
      <c r="C7" s="8" t="inlineStr">
        <is>
          <t>The top level of the award folder, for example source-records/award-a-health/</t>
        </is>
      </c>
      <c r="D7" s="8" t="inlineStr">
        <is>
          <t>The award number, the Assistance Listing where one applies, the period of performance, the approved budget and the terms</t>
        </is>
      </c>
    </row>
    <row r="8">
      <c r="A8" s="7" t="inlineStr">
        <is>
          <t>Approval messages</t>
        </is>
      </c>
      <c r="B8" s="8" t="inlineStr">
        <is>
          <t>Allowability notes, transfers and any prior approval</t>
        </is>
      </c>
      <c r="C8" s="8" t="inlineStr">
        <is>
          <t>The award folder, then approvals, for example source-records/award-a-health/approvals/, with the file name logged on the row</t>
        </is>
      </c>
      <c r="D8" s="8" t="inlineStr">
        <is>
          <t>Who approved, what they approved, the date, and the rule the approval satisfies</t>
        </is>
      </c>
    </row>
    <row r="9">
      <c r="A9" s="7" t="inlineStr">
        <is>
          <t>Bank and ledger exports</t>
        </is>
      </c>
      <c r="B9" s="8" t="inlineStr">
        <is>
          <t>Monthly reconciliation</t>
        </is>
      </c>
      <c r="C9" s="8" t="inlineStr">
        <is>
          <t>The award folder, then close and the month, for example source-records/award-a-health/close/2027-06/</t>
        </is>
      </c>
      <c r="D9" s="8" t="inlineStr">
        <is>
          <t>The statement date, the ledger balance for the award, and the reconciling items</t>
        </is>
      </c>
    </row>
    <row r="10">
      <c r="A10" s="7" t="inlineStr">
        <is>
          <t>Participant stipend receipt logs</t>
        </is>
      </c>
      <c r="B10" s="8" t="inlineStr">
        <is>
          <t>Participant support costs</t>
        </is>
      </c>
      <c r="C10" s="8" t="inlineStr">
        <is>
          <t>The award folder, then stipends and the cohort, for example source-records/award-a-health/stipends/2027-06/</t>
        </is>
      </c>
      <c r="D10" s="8" t="inlineStr">
        <is>
          <t>Who received the payment, the amount, the date, and a signature or equivalent proof of receipt</t>
        </is>
      </c>
    </row>
    <row r="11">
      <c r="A11" s="7" t="inlineStr">
        <is>
          <t>Cost allocation calculations</t>
        </is>
      </c>
      <c r="B11" s="8" t="inlineStr">
        <is>
          <t>Costs benefiting more than one award or activity</t>
        </is>
      </c>
      <c r="C11" s="8" t="inlineStr">
        <is>
          <t>The award folder, then close and the month, for example source-records/award-a-health/close/2027-06/</t>
        </is>
      </c>
      <c r="D11" s="8" t="inlineStr">
        <is>
          <t>The allocation base used, headcount share, square footage share or a usage log, and the arithmetic</t>
        </is>
      </c>
    </row>
    <row r="12">
      <c r="A12" s="7" t="inlineStr">
        <is>
          <t>Procurement file</t>
        </is>
      </c>
      <c r="B12" s="8" t="inlineStr">
        <is>
          <t>Contracted services above your procurement threshold</t>
        </is>
      </c>
      <c r="C12" s="8" t="inlineStr">
        <is>
          <t>The award folder, then contracts and the vendor, for example source-records/award-b-workforce/contracts/training-institute/</t>
        </is>
      </c>
      <c r="D12" s="8" t="inlineStr">
        <is>
          <t>The solicitation, the responses, the selection rationale, the signed contract and the deliverable schedule</t>
        </is>
      </c>
    </row>
    <row r="13"/>
    <row r="14">
      <c r="A14" s="15" t="inlineStr">
        <is>
          <t>Record types in this scheme</t>
        </is>
      </c>
      <c r="B14" s="16">
        <f>COUNTA(A5:A12)</f>
        <v/>
      </c>
    </row>
    <row r="15"/>
    <row r="16">
      <c r="A16" s="17" t="inlineStr">
        <is>
          <t>The underlying rules are 2 CFR 200.302(b)(3) on source documentation and 2 CFR 200.430(g)(1) on payroll records. A tracker without the files behind it is a claim. With them, the same file becomes evidence.</t>
        </is>
      </c>
    </row>
    <row r="17">
      <c r="A17" s="17" t="inlineStr">
        <is>
          <t>Name files the way the log names them, so a reader can move from a row to a document without asking anyone. Nothing in this scheme requires software. It requires that everybody use the same folders.</t>
        </is>
      </c>
    </row>
    <row r="18"/>
    <row r="19">
      <c r="A19" s="5" t="inlineStr">
        <is>
          <t>Source: https://www.grantcue.com/blog/grant-expenditure-tracking-spreadsheet | GrantCue</t>
        </is>
      </c>
    </row>
  </sheetData>
  <pageMargins left="0.5" right="0.5" top="0.6" bottom="0.7" header="0.3" footer="0.3"/>
  <pageSetup orientation="landscape" paperSize="1" fitToHeight="0" fitToWidth="1"/>
  <headerFooter>
    <oddHeader/>
    <oddFooter>&amp;L&amp;8 Source: https://www.grantcue.com/blog/grant-expenditure-tracking-spreadsheet | GrantCue&amp;R&amp;8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Grant Expenditure Tracking Workbook</dc:title>
  <dcterms:created xmlns:dcterms="http://purl.org/dc/terms/" xmlns:xsi="http://www.w3.org/2001/XMLSchema-instance" xsi:type="dcterms:W3CDTF">2026-09-22T12:00:00Z</dcterms:created>
  <dcterms:modified xmlns:dcterms="http://purl.org/dc/terms/" xmlns:xsi="http://www.w3.org/2001/XMLSchema-instance" xsi:type="dcterms:W3CDTF">2026-09-22T19:46:10Z</dcterms:modified>
  <cp:lastModifiedBy>GrantCue</cp:lastModifiedBy>
</cp:coreProperties>
</file>